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120" activeTab="9"/>
  </bookViews>
  <sheets>
    <sheet name="Регистрация" sheetId="11" r:id="rId1"/>
    <sheet name="A" sheetId="1" r:id="rId2"/>
    <sheet name="B" sheetId="4" r:id="rId3"/>
    <sheet name="C" sheetId="5" r:id="rId4"/>
    <sheet name="D" sheetId="6" r:id="rId5"/>
    <sheet name="E" sheetId="7" r:id="rId6"/>
    <sheet name="F" sheetId="8" r:id="rId7"/>
    <sheet name="G" sheetId="9" r:id="rId8"/>
    <sheet name="H" sheetId="10" r:id="rId9"/>
    <sheet name="KA" sheetId="2" r:id="rId10"/>
    <sheet name="Кубок В" sheetId="3" r:id="rId1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1" l="1"/>
  <c r="F43" i="11"/>
  <c r="F42" i="11"/>
  <c r="F41" i="11"/>
  <c r="F40" i="11"/>
  <c r="F39" i="11"/>
  <c r="F38" i="11"/>
  <c r="F37" i="11"/>
  <c r="F36" i="11"/>
  <c r="F35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G10" i="5"/>
  <c r="G8" i="8"/>
  <c r="G4" i="8"/>
  <c r="I6" i="4"/>
  <c r="F12" i="7"/>
  <c r="J8" i="9"/>
  <c r="F10" i="4"/>
  <c r="H27" i="8"/>
  <c r="B52" i="2"/>
  <c r="H35" i="6"/>
  <c r="G12" i="6"/>
  <c r="C34" i="7"/>
  <c r="H26" i="1"/>
  <c r="H19" i="10"/>
  <c r="J9" i="9"/>
  <c r="I12" i="10"/>
  <c r="H34" i="4"/>
  <c r="H34" i="9"/>
  <c r="H22" i="5"/>
  <c r="H23" i="7"/>
  <c r="C23" i="1"/>
  <c r="G13" i="6"/>
  <c r="B12" i="2"/>
  <c r="C26" i="8"/>
  <c r="F10" i="8"/>
  <c r="C30" i="7"/>
  <c r="C22" i="1"/>
  <c r="C19" i="8"/>
  <c r="G4" i="4"/>
  <c r="C30" i="5"/>
  <c r="C31" i="6"/>
  <c r="F11" i="4"/>
  <c r="I12" i="8"/>
  <c r="J6" i="7"/>
  <c r="B48" i="2"/>
  <c r="C27" i="5"/>
  <c r="I4" i="1"/>
  <c r="H26" i="6"/>
  <c r="C18" i="9"/>
  <c r="I7" i="4"/>
  <c r="J4" i="6"/>
  <c r="C18" i="1"/>
  <c r="J6" i="5"/>
  <c r="J10" i="6"/>
  <c r="H22" i="9"/>
  <c r="H30" i="7"/>
  <c r="H22" i="6"/>
  <c r="B56" i="2"/>
  <c r="H19" i="4"/>
  <c r="G4" i="5"/>
  <c r="H19" i="5"/>
  <c r="C30" i="8"/>
  <c r="C26" i="4"/>
  <c r="H27" i="9"/>
  <c r="F12" i="9"/>
  <c r="J8" i="6"/>
  <c r="C27" i="7"/>
  <c r="C34" i="5"/>
  <c r="J7" i="7"/>
  <c r="C22" i="5"/>
  <c r="B4" i="2"/>
  <c r="F6" i="9"/>
  <c r="F7" i="9" s="1"/>
  <c r="C27" i="6"/>
  <c r="J10" i="1"/>
  <c r="H4" i="6"/>
  <c r="C31" i="9"/>
  <c r="C19" i="10"/>
  <c r="J10" i="4"/>
  <c r="C35" i="7"/>
  <c r="F12" i="4"/>
  <c r="C31" i="8"/>
  <c r="C23" i="8"/>
  <c r="H10" i="9"/>
  <c r="I4" i="4"/>
  <c r="C26" i="5"/>
  <c r="G8" i="4"/>
  <c r="C35" i="4"/>
  <c r="I6" i="10"/>
  <c r="H31" i="1"/>
  <c r="H10" i="5"/>
  <c r="H26" i="8"/>
  <c r="G12" i="9"/>
  <c r="C34" i="10"/>
  <c r="J6" i="8"/>
  <c r="J7" i="8" s="1"/>
  <c r="H34" i="8"/>
  <c r="G10" i="7"/>
  <c r="H26" i="7"/>
  <c r="I4" i="5"/>
  <c r="H23" i="1"/>
  <c r="C18" i="8"/>
  <c r="J10" i="9"/>
  <c r="G10" i="6"/>
  <c r="H6" i="1"/>
  <c r="H34" i="6"/>
  <c r="C23" i="4"/>
  <c r="H10" i="10"/>
  <c r="F6" i="4"/>
  <c r="I8" i="8"/>
  <c r="C30" i="1"/>
  <c r="C27" i="8"/>
  <c r="C23" i="9"/>
  <c r="C34" i="8"/>
  <c r="H30" i="5"/>
  <c r="H34" i="1"/>
  <c r="H26" i="9"/>
  <c r="C18" i="10"/>
  <c r="I4" i="8"/>
  <c r="C23" i="10"/>
  <c r="I12" i="6"/>
  <c r="B32" i="2"/>
  <c r="H27" i="10"/>
  <c r="F12" i="5"/>
  <c r="G12" i="5"/>
  <c r="H4" i="10"/>
  <c r="C22" i="8"/>
  <c r="G10" i="1"/>
  <c r="I6" i="5"/>
  <c r="H12" i="9"/>
  <c r="H31" i="10"/>
  <c r="C34" i="4"/>
  <c r="G5" i="8"/>
  <c r="G10" i="4"/>
  <c r="J10" i="10"/>
  <c r="F13" i="4"/>
  <c r="H27" i="4"/>
  <c r="F10" i="5"/>
  <c r="H34" i="5"/>
  <c r="F13" i="7"/>
  <c r="J10" i="5"/>
  <c r="H12" i="8"/>
  <c r="C26" i="10"/>
  <c r="G12" i="8"/>
  <c r="C19" i="4"/>
  <c r="F6" i="7"/>
  <c r="J4" i="8"/>
  <c r="H4" i="4"/>
  <c r="H4" i="5"/>
  <c r="I6" i="6"/>
  <c r="B28" i="2"/>
  <c r="F12" i="6"/>
  <c r="G10" i="8"/>
  <c r="H12" i="5"/>
  <c r="B60" i="2"/>
  <c r="I8" i="4"/>
  <c r="H19" i="6"/>
  <c r="J4" i="9"/>
  <c r="H18" i="7"/>
  <c r="C23" i="6"/>
  <c r="H34" i="7"/>
  <c r="C35" i="1"/>
  <c r="C35" i="6"/>
  <c r="H18" i="9"/>
  <c r="I6" i="7"/>
  <c r="J4" i="1"/>
  <c r="G8" i="6"/>
  <c r="G9" i="6" s="1"/>
  <c r="C27" i="1"/>
  <c r="H19" i="8"/>
  <c r="J4" i="5"/>
  <c r="J5" i="5" s="1"/>
  <c r="G10" i="9"/>
  <c r="J6" i="10"/>
  <c r="H27" i="5"/>
  <c r="H12" i="4"/>
  <c r="H12" i="1"/>
  <c r="F10" i="9"/>
  <c r="I12" i="9"/>
  <c r="H22" i="10"/>
  <c r="I8" i="7"/>
  <c r="H13" i="4"/>
  <c r="F12" i="8"/>
  <c r="H4" i="7"/>
  <c r="C22" i="10"/>
  <c r="B20" i="2"/>
  <c r="C18" i="4"/>
  <c r="C19" i="7"/>
  <c r="H12" i="7"/>
  <c r="H13" i="7" s="1"/>
  <c r="G4" i="9"/>
  <c r="G8" i="9"/>
  <c r="J8" i="10"/>
  <c r="I4" i="7"/>
  <c r="H6" i="4"/>
  <c r="I12" i="7"/>
  <c r="J10" i="8"/>
  <c r="F8" i="4"/>
  <c r="H18" i="6"/>
  <c r="J6" i="6"/>
  <c r="C31" i="7"/>
  <c r="C19" i="5"/>
  <c r="B40" i="2"/>
  <c r="G8" i="10"/>
  <c r="G9" i="10" s="1"/>
  <c r="H10" i="6"/>
  <c r="I8" i="5"/>
  <c r="J8" i="8"/>
  <c r="J9" i="8" s="1"/>
  <c r="J6" i="1"/>
  <c r="J7" i="1" s="1"/>
  <c r="H12" i="10"/>
  <c r="F8" i="1"/>
  <c r="H30" i="8"/>
  <c r="H31" i="7"/>
  <c r="C19" i="6"/>
  <c r="H6" i="5"/>
  <c r="H35" i="9"/>
  <c r="H4" i="8"/>
  <c r="H5" i="8" s="1"/>
  <c r="G11" i="5"/>
  <c r="C22" i="9"/>
  <c r="J8" i="7"/>
  <c r="F10" i="7"/>
  <c r="H35" i="10"/>
  <c r="F12" i="10"/>
  <c r="H23" i="5"/>
  <c r="J8" i="5"/>
  <c r="H10" i="7"/>
  <c r="H27" i="6"/>
  <c r="F12" i="1"/>
  <c r="H35" i="4"/>
  <c r="H35" i="8"/>
  <c r="H10" i="4"/>
  <c r="H11" i="4" s="1"/>
  <c r="H12" i="6"/>
  <c r="G12" i="1"/>
  <c r="H30" i="9"/>
  <c r="C31" i="4"/>
  <c r="F11" i="9"/>
  <c r="J11" i="4"/>
  <c r="F6" i="1"/>
  <c r="G8" i="5"/>
  <c r="C26" i="1"/>
  <c r="H6" i="10"/>
  <c r="F11" i="8"/>
  <c r="C19" i="1"/>
  <c r="C35" i="9"/>
  <c r="H22" i="8"/>
  <c r="C26" i="6"/>
  <c r="H4" i="9"/>
  <c r="B24" i="2"/>
  <c r="C23" i="7"/>
  <c r="I12" i="4"/>
  <c r="F6" i="6"/>
  <c r="H35" i="1"/>
  <c r="H4" i="1"/>
  <c r="H19" i="9"/>
  <c r="H31" i="9"/>
  <c r="C34" i="1"/>
  <c r="J6" i="4"/>
  <c r="H23" i="10"/>
  <c r="J4" i="7"/>
  <c r="C34" i="6"/>
  <c r="H35" i="5"/>
  <c r="H19" i="1"/>
  <c r="C26" i="9"/>
  <c r="J6" i="9"/>
  <c r="G11" i="9"/>
  <c r="H6" i="8"/>
  <c r="C30" i="10"/>
  <c r="F8" i="10"/>
  <c r="C22" i="7"/>
  <c r="C31" i="10"/>
  <c r="H18" i="1"/>
  <c r="H10" i="1"/>
  <c r="H22" i="7"/>
  <c r="H26" i="5"/>
  <c r="H26" i="4"/>
  <c r="H13" i="10"/>
  <c r="J4" i="10"/>
  <c r="J8" i="4"/>
  <c r="J10" i="7"/>
  <c r="F8" i="5"/>
  <c r="C35" i="8"/>
  <c r="G4" i="6"/>
  <c r="H18" i="5"/>
  <c r="J4" i="4"/>
  <c r="G11" i="7"/>
  <c r="H23" i="4"/>
  <c r="G8" i="7"/>
  <c r="C35" i="5"/>
  <c r="J11" i="8"/>
  <c r="F8" i="6"/>
  <c r="C27" i="9"/>
  <c r="F6" i="10"/>
  <c r="G12" i="4"/>
  <c r="B8" i="2"/>
  <c r="G13" i="4"/>
  <c r="C22" i="4"/>
  <c r="B16" i="2"/>
  <c r="H23" i="9"/>
  <c r="H27" i="1"/>
  <c r="H11" i="10"/>
  <c r="H11" i="5"/>
  <c r="B44" i="2"/>
  <c r="F10" i="1"/>
  <c r="G9" i="9"/>
  <c r="C19" i="9"/>
  <c r="C30" i="9"/>
  <c r="I12" i="1"/>
  <c r="G4" i="10"/>
  <c r="C31" i="5"/>
  <c r="H26" i="10"/>
  <c r="H34" i="10"/>
  <c r="H31" i="4"/>
  <c r="J7" i="5"/>
  <c r="H30" i="4"/>
  <c r="I8" i="6"/>
  <c r="H10" i="8"/>
  <c r="F8" i="8"/>
  <c r="H6" i="7"/>
  <c r="C22" i="6"/>
  <c r="I6" i="1"/>
  <c r="I7" i="1" s="1"/>
  <c r="H30" i="1"/>
  <c r="G12" i="10"/>
  <c r="H31" i="8"/>
  <c r="I4" i="9"/>
  <c r="F8" i="7"/>
  <c r="H13" i="8"/>
  <c r="C18" i="5"/>
  <c r="I4" i="6"/>
  <c r="F6" i="8"/>
  <c r="F7" i="8" s="1"/>
  <c r="G4" i="1"/>
  <c r="I9" i="5"/>
  <c r="B36" i="2"/>
  <c r="I4" i="10"/>
  <c r="C27" i="4"/>
  <c r="F8" i="9"/>
  <c r="H31" i="5"/>
  <c r="C26" i="7"/>
  <c r="F13" i="10"/>
  <c r="G12" i="7"/>
  <c r="J11" i="5"/>
  <c r="H18" i="4"/>
  <c r="G8" i="1"/>
  <c r="F10" i="6"/>
  <c r="C23" i="5"/>
  <c r="F10" i="10"/>
  <c r="J8" i="1"/>
  <c r="J9" i="1" s="1"/>
  <c r="H31" i="6"/>
  <c r="I8" i="1"/>
  <c r="F7" i="6"/>
  <c r="I13" i="7"/>
  <c r="C35" i="10"/>
  <c r="C18" i="7"/>
  <c r="C18" i="6"/>
  <c r="I8" i="9"/>
  <c r="I5" i="7"/>
  <c r="F11" i="1"/>
  <c r="J7" i="10"/>
  <c r="G4" i="7"/>
  <c r="C30" i="6"/>
  <c r="I7" i="10"/>
  <c r="B64" i="2"/>
  <c r="F6" i="5"/>
  <c r="F7" i="5" s="1"/>
  <c r="I6" i="8"/>
  <c r="I7" i="8" s="1"/>
  <c r="H5" i="6"/>
  <c r="I6" i="9"/>
  <c r="H22" i="1"/>
  <c r="I12" i="5"/>
  <c r="J11" i="9"/>
  <c r="C34" i="9"/>
  <c r="C31" i="1"/>
  <c r="F11" i="5"/>
  <c r="H23" i="8"/>
  <c r="H35" i="7"/>
  <c r="H22" i="4"/>
  <c r="H27" i="7"/>
  <c r="H18" i="8"/>
  <c r="H23" i="6"/>
  <c r="H6" i="9"/>
  <c r="I8" i="10"/>
  <c r="C30" i="4"/>
  <c r="G10" i="10"/>
  <c r="G11" i="10" s="1"/>
  <c r="H6" i="6"/>
  <c r="C27" i="10"/>
  <c r="H30" i="10"/>
  <c r="H11" i="6"/>
  <c r="H18" i="10"/>
  <c r="I9" i="8"/>
  <c r="F13" i="9"/>
  <c r="I5" i="8"/>
  <c r="G13" i="1"/>
  <c r="H19" i="7"/>
  <c r="H30" i="6"/>
  <c r="F11" i="6"/>
  <c r="B8" i="3"/>
  <c r="H7" i="6"/>
  <c r="F9" i="8"/>
  <c r="B12" i="3"/>
  <c r="I13" i="6"/>
  <c r="G13" i="8"/>
  <c r="I13" i="10"/>
  <c r="F9" i="4"/>
  <c r="J11" i="1"/>
  <c r="I5" i="1"/>
  <c r="I5" i="6"/>
  <c r="F9" i="10"/>
  <c r="J7" i="9"/>
  <c r="F7" i="10"/>
  <c r="B16" i="3"/>
  <c r="J5" i="7"/>
  <c r="J11" i="10"/>
  <c r="F9" i="5"/>
  <c r="I7" i="9"/>
  <c r="J7" i="4"/>
  <c r="H5" i="7"/>
  <c r="G9" i="5"/>
  <c r="G11" i="4"/>
  <c r="G5" i="7"/>
  <c r="I7" i="7"/>
  <c r="F7" i="4"/>
  <c r="I5" i="10"/>
  <c r="H13" i="1"/>
  <c r="G13" i="5"/>
  <c r="I9" i="9"/>
  <c r="F13" i="5"/>
  <c r="B20" i="3"/>
  <c r="J5" i="9"/>
  <c r="F7" i="1"/>
  <c r="H7" i="5"/>
  <c r="I13" i="8"/>
  <c r="I9" i="10"/>
  <c r="I9" i="4"/>
  <c r="H5" i="10"/>
  <c r="J11" i="7"/>
  <c r="G13" i="9"/>
  <c r="I9" i="7"/>
  <c r="G5" i="1"/>
  <c r="I5" i="5"/>
  <c r="G11" i="6"/>
  <c r="F9" i="9"/>
  <c r="H11" i="9"/>
  <c r="B32" i="3"/>
  <c r="H13" i="6"/>
  <c r="J5" i="6"/>
  <c r="F13" i="8"/>
  <c r="I9" i="1"/>
  <c r="H7" i="1"/>
  <c r="J7" i="6"/>
  <c r="G11" i="8"/>
  <c r="H11" i="1"/>
  <c r="H13" i="5"/>
  <c r="J11" i="6"/>
  <c r="G9" i="8"/>
  <c r="F13" i="6"/>
  <c r="J5" i="1"/>
  <c r="H7" i="8"/>
  <c r="I5" i="9"/>
  <c r="J5" i="8"/>
  <c r="H7" i="9"/>
  <c r="G5" i="6"/>
  <c r="B4" i="3"/>
  <c r="B24" i="3"/>
  <c r="G9" i="4"/>
  <c r="H7" i="7"/>
  <c r="H11" i="7"/>
  <c r="I9" i="6"/>
  <c r="G5" i="4"/>
  <c r="H5" i="9"/>
  <c r="F9" i="1"/>
  <c r="I13" i="9"/>
  <c r="I5" i="4"/>
  <c r="G11" i="1"/>
  <c r="I13" i="5"/>
  <c r="I13" i="1"/>
  <c r="G9" i="7"/>
  <c r="B28" i="3"/>
  <c r="F22" i="3" l="1"/>
  <c r="B40" i="3" s="1"/>
  <c r="F38" i="3" s="1"/>
  <c r="F6" i="3"/>
  <c r="B36" i="3" s="1"/>
  <c r="K4" i="6"/>
  <c r="L5" i="6"/>
  <c r="L13" i="6"/>
  <c r="K12" i="6"/>
  <c r="L13" i="8"/>
  <c r="K12" i="8"/>
  <c r="F30" i="3"/>
  <c r="J26" i="3" s="1"/>
  <c r="N18" i="3" s="1"/>
  <c r="K8" i="9"/>
  <c r="L9" i="9"/>
  <c r="L7" i="1"/>
  <c r="K6" i="1"/>
  <c r="K12" i="5"/>
  <c r="L13" i="5"/>
  <c r="K4" i="7"/>
  <c r="L5" i="7"/>
  <c r="F14" i="3"/>
  <c r="J10" i="3" s="1"/>
  <c r="K8" i="8"/>
  <c r="L9" i="8"/>
  <c r="K10" i="6"/>
  <c r="L11" i="6"/>
  <c r="L11" i="5"/>
  <c r="K10" i="5"/>
  <c r="F62" i="2"/>
  <c r="J58" i="2" s="1"/>
  <c r="N50" i="2" s="1"/>
  <c r="R34" i="2" s="1"/>
  <c r="K10" i="1"/>
  <c r="L11" i="1"/>
  <c r="L7" i="8"/>
  <c r="K6" i="8"/>
  <c r="F14" i="2"/>
  <c r="F22" i="2"/>
  <c r="L11" i="9"/>
  <c r="K10" i="9"/>
  <c r="F38" i="2"/>
  <c r="L5" i="8"/>
  <c r="K4" i="8"/>
  <c r="F30" i="2"/>
  <c r="J26" i="2" s="1"/>
  <c r="N18" i="2" s="1"/>
  <c r="K6" i="9"/>
  <c r="L7" i="9"/>
  <c r="F6" i="2"/>
  <c r="J10" i="2" s="1"/>
  <c r="B68" i="2" s="1"/>
  <c r="F70" i="2" s="1"/>
  <c r="F54" i="2"/>
  <c r="F46" i="2"/>
  <c r="J42" i="2" s="1"/>
  <c r="B72" i="2" s="1"/>
  <c r="L11" i="4"/>
  <c r="K10" i="4"/>
  <c r="F9" i="7"/>
  <c r="J5" i="10"/>
  <c r="J9" i="7"/>
  <c r="G5" i="9"/>
  <c r="F7" i="7"/>
  <c r="I7" i="5"/>
  <c r="G9" i="1"/>
  <c r="J5" i="4"/>
  <c r="H7" i="4"/>
  <c r="F11" i="10"/>
  <c r="G13" i="10"/>
  <c r="F9" i="6"/>
  <c r="H5" i="1"/>
  <c r="F13" i="1"/>
  <c r="I7" i="6"/>
  <c r="J9" i="6"/>
  <c r="H11" i="8"/>
  <c r="I13" i="4"/>
  <c r="J9" i="5"/>
  <c r="H5" i="5"/>
  <c r="G13" i="7"/>
  <c r="G5" i="10"/>
  <c r="J9" i="4"/>
  <c r="F11" i="7"/>
  <c r="J9" i="10"/>
  <c r="H5" i="4"/>
  <c r="H13" i="9"/>
  <c r="H7" i="10"/>
  <c r="G5" i="5"/>
  <c r="K4" i="5" l="1"/>
  <c r="L5" i="5"/>
  <c r="L7" i="10"/>
  <c r="K6" i="10"/>
  <c r="L13" i="9"/>
  <c r="K12" i="9"/>
  <c r="L5" i="4"/>
  <c r="K4" i="4"/>
  <c r="L9" i="10"/>
  <c r="K8" i="10"/>
  <c r="L11" i="7"/>
  <c r="K10" i="7"/>
  <c r="K8" i="4"/>
  <c r="L9" i="4"/>
  <c r="K4" i="10"/>
  <c r="L5" i="10"/>
  <c r="L13" i="7"/>
  <c r="K12" i="7"/>
  <c r="L9" i="5"/>
  <c r="K8" i="5"/>
  <c r="L13" i="4"/>
  <c r="K12" i="4"/>
  <c r="L11" i="8"/>
  <c r="K10" i="8"/>
  <c r="K6" i="6"/>
  <c r="L7" i="6"/>
  <c r="K12" i="1"/>
  <c r="L13" i="1"/>
  <c r="K4" i="1"/>
  <c r="L5" i="1"/>
  <c r="K8" i="6"/>
  <c r="L9" i="6"/>
  <c r="L13" i="10"/>
  <c r="K12" i="10"/>
  <c r="L11" i="10"/>
  <c r="K10" i="10"/>
  <c r="L7" i="4"/>
  <c r="K6" i="4"/>
  <c r="K8" i="1"/>
  <c r="L9" i="1"/>
  <c r="K6" i="5"/>
  <c r="L7" i="5"/>
  <c r="L7" i="7"/>
  <c r="K6" i="7"/>
  <c r="L5" i="9"/>
  <c r="K4" i="9"/>
  <c r="K8" i="7"/>
  <c r="L9" i="7"/>
</calcChain>
</file>

<file path=xl/sharedStrings.xml><?xml version="1.0" encoding="utf-8"?>
<sst xmlns="http://schemas.openxmlformats.org/spreadsheetml/2006/main" count="438" uniqueCount="169">
  <si>
    <t>Команда</t>
  </si>
  <si>
    <t>победы</t>
  </si>
  <si>
    <t>доп</t>
  </si>
  <si>
    <t>место</t>
  </si>
  <si>
    <t/>
  </si>
  <si>
    <t>Тур 1</t>
  </si>
  <si>
    <t>дор.</t>
  </si>
  <si>
    <t>Тур 2</t>
  </si>
  <si>
    <t>Тур 3</t>
  </si>
  <si>
    <t>Тур 4</t>
  </si>
  <si>
    <t>Тур 5</t>
  </si>
  <si>
    <t>Кубок А</t>
  </si>
  <si>
    <t>микст</t>
  </si>
  <si>
    <t>Москва</t>
  </si>
  <si>
    <t>За 3-е место</t>
  </si>
  <si>
    <t>a</t>
  </si>
  <si>
    <t>b</t>
  </si>
  <si>
    <t>c</t>
  </si>
  <si>
    <t>d</t>
  </si>
  <si>
    <t>e</t>
  </si>
  <si>
    <t>f</t>
  </si>
  <si>
    <t>g</t>
  </si>
  <si>
    <t>h</t>
  </si>
  <si>
    <t>4 лев</t>
  </si>
  <si>
    <t>3 пр</t>
  </si>
  <si>
    <t>3 лев</t>
  </si>
  <si>
    <t>1 пр</t>
  </si>
  <si>
    <t>1 лев</t>
  </si>
  <si>
    <t>4 пр</t>
  </si>
  <si>
    <t>6 лев</t>
  </si>
  <si>
    <t>6 пр</t>
  </si>
  <si>
    <t>Кубок В</t>
  </si>
  <si>
    <t>Группа А</t>
  </si>
  <si>
    <t>Группа В</t>
  </si>
  <si>
    <t>Группа С</t>
  </si>
  <si>
    <t>Группа D</t>
  </si>
  <si>
    <t>Группа Е</t>
  </si>
  <si>
    <t>Группа F</t>
  </si>
  <si>
    <t>Группа G</t>
  </si>
  <si>
    <t>Группа Н</t>
  </si>
  <si>
    <t>Игрок жен</t>
  </si>
  <si>
    <t>Игрок муж</t>
  </si>
  <si>
    <t>рейт ж</t>
  </si>
  <si>
    <t>рейт м</t>
  </si>
  <si>
    <t>рейт к</t>
  </si>
  <si>
    <t>поток</t>
  </si>
  <si>
    <t>прим</t>
  </si>
  <si>
    <t>Сафонова Светлана</t>
  </si>
  <si>
    <t>Мишин Дмитрий</t>
  </si>
  <si>
    <t>Зубова Наталья</t>
  </si>
  <si>
    <t>Поляков Алексей</t>
  </si>
  <si>
    <t>Петрушко Юлия</t>
  </si>
  <si>
    <t>Петрушко Алексей</t>
  </si>
  <si>
    <t>Багаутдинова Гульназ</t>
  </si>
  <si>
    <t>Гаджиев Сеявуш</t>
  </si>
  <si>
    <t>Артюхина Елена</t>
  </si>
  <si>
    <t>Гулинин Евгений</t>
  </si>
  <si>
    <t>Полякова Оксана</t>
  </si>
  <si>
    <t>Тихонов Дмитрий</t>
  </si>
  <si>
    <t>Алкина Светлана</t>
  </si>
  <si>
    <t>Шундрин Михаил</t>
  </si>
  <si>
    <t>пропуск 1-го тура</t>
  </si>
  <si>
    <t>Зимина Светлана</t>
  </si>
  <si>
    <t>Зимин Михаил</t>
  </si>
  <si>
    <t>Березнеговская Светлана</t>
  </si>
  <si>
    <t>Кувакин Валерий</t>
  </si>
  <si>
    <t>Тюрина Елена</t>
  </si>
  <si>
    <t>Филатов Андрей</t>
  </si>
  <si>
    <t>Головко Татьяна</t>
  </si>
  <si>
    <t>Тарасов Константин</t>
  </si>
  <si>
    <t>Карепова Елена</t>
  </si>
  <si>
    <t>Сафонов Сергей</t>
  </si>
  <si>
    <t>Кузнецова Людмила</t>
  </si>
  <si>
    <t>Педченко Александр</t>
  </si>
  <si>
    <t>Панова Светлана</t>
  </si>
  <si>
    <t>Котов Сергей</t>
  </si>
  <si>
    <t>Хмылева Надежда</t>
  </si>
  <si>
    <t>Хмылев Юрий</t>
  </si>
  <si>
    <t>Чекмарева Татьяна</t>
  </si>
  <si>
    <t>Лямунов Никита</t>
  </si>
  <si>
    <t>Пименова Татьяна</t>
  </si>
  <si>
    <t>Федотов Николай</t>
  </si>
  <si>
    <t>Большакова Мария</t>
  </si>
  <si>
    <t>Лухиши Хафидо</t>
  </si>
  <si>
    <t>Савченко Елена</t>
  </si>
  <si>
    <t>Денисов Евгений</t>
  </si>
  <si>
    <t>Павлова Ирина</t>
  </si>
  <si>
    <t>Осокин Евгений</t>
  </si>
  <si>
    <t>Мурашова Елена</t>
  </si>
  <si>
    <t>Ли Александр</t>
  </si>
  <si>
    <t>Соколова Ольга</t>
  </si>
  <si>
    <t>Гришков Сергей</t>
  </si>
  <si>
    <t>Воробьева Елизавета</t>
  </si>
  <si>
    <t>Бейгер Максим</t>
  </si>
  <si>
    <t>Лукьянова Ирина</t>
  </si>
  <si>
    <t>Трофимов Александр</t>
  </si>
  <si>
    <t>Трушина Надежда</t>
  </si>
  <si>
    <t>Кравцов Владимир</t>
  </si>
  <si>
    <t>Мельник Татьяна</t>
  </si>
  <si>
    <t>Глуховский Аркадий</t>
  </si>
  <si>
    <t>Кайтукова Фатима</t>
  </si>
  <si>
    <t>Новиков Петр</t>
  </si>
  <si>
    <t>Грачанац Наталья</t>
  </si>
  <si>
    <t>Давыдов Андрей</t>
  </si>
  <si>
    <t>Потапова Людмила</t>
  </si>
  <si>
    <t>Анухин Виктор</t>
  </si>
  <si>
    <t>Гуменюк Ирина</t>
  </si>
  <si>
    <t>Майсов Антон</t>
  </si>
  <si>
    <t>Курбанова Маргарита</t>
  </si>
  <si>
    <t>Африканов Андрей</t>
  </si>
  <si>
    <t>Дубовицкая Ольга</t>
  </si>
  <si>
    <t>Крошилов Александр</t>
  </si>
  <si>
    <t>Крошилова Ирина</t>
  </si>
  <si>
    <t>Вахрушев Владимир</t>
  </si>
  <si>
    <t>Хафизова Индира</t>
  </si>
  <si>
    <t>Колесников Андрей</t>
  </si>
  <si>
    <t>Бирюкова Наталья</t>
  </si>
  <si>
    <t>Трутнев Евгений</t>
  </si>
  <si>
    <t>Кирменская Елена</t>
  </si>
  <si>
    <t>Федотовский Олег</t>
  </si>
  <si>
    <t>Костяная Евгения</t>
  </si>
  <si>
    <t>Петраков Игорь</t>
  </si>
  <si>
    <t>Кузнецова Елена</t>
  </si>
  <si>
    <t>Глеклер Андрей</t>
  </si>
  <si>
    <t>Трофимова Катерина</t>
  </si>
  <si>
    <t>Воронов Олег</t>
  </si>
  <si>
    <t>Коппа Нина</t>
  </si>
  <si>
    <t>Шапкин Константин</t>
  </si>
  <si>
    <t>Алкина, Шундрин</t>
  </si>
  <si>
    <t>Полякова, Тихонов</t>
  </si>
  <si>
    <t>Артюхина, Гулинин</t>
  </si>
  <si>
    <t>Панова, Котов</t>
  </si>
  <si>
    <t>Березнеговская, Кувакин</t>
  </si>
  <si>
    <t>Багаутдинова, Гаджиев</t>
  </si>
  <si>
    <t>Хмылевы</t>
  </si>
  <si>
    <t>Петрушко</t>
  </si>
  <si>
    <t>Тюрина, Филатов</t>
  </si>
  <si>
    <t>Головко, Тарасов</t>
  </si>
  <si>
    <t>Зубова, Поляков</t>
  </si>
  <si>
    <t>Кузнецова, Педченко</t>
  </si>
  <si>
    <t>Сафонова, Мишин</t>
  </si>
  <si>
    <t>Карепова, Сафонов</t>
  </si>
  <si>
    <t>Зимины</t>
  </si>
  <si>
    <t>Мурашова, Ли</t>
  </si>
  <si>
    <t>Мельник, Глуховский</t>
  </si>
  <si>
    <t>Пименова, Федотов</t>
  </si>
  <si>
    <t>Соколова, Гришков</t>
  </si>
  <si>
    <t>Трушина, Кравцов</t>
  </si>
  <si>
    <t>Чекмарева, Лямунов</t>
  </si>
  <si>
    <t>Гуменюк, Майсов</t>
  </si>
  <si>
    <t>Большакова, Хафидо</t>
  </si>
  <si>
    <t>Воробьева, Бейгер</t>
  </si>
  <si>
    <t>Кайтукова, Новиков</t>
  </si>
  <si>
    <t>Савченко, Денисов</t>
  </si>
  <si>
    <t>Грачанац, Давыдов</t>
  </si>
  <si>
    <t>Павлова, Осокин</t>
  </si>
  <si>
    <t>Лукьянова, Трофимов</t>
  </si>
  <si>
    <t>Потапова, Анухин</t>
  </si>
  <si>
    <t>Крошилова-Вахрушев</t>
  </si>
  <si>
    <t>Хафизова-Колесников</t>
  </si>
  <si>
    <t>Дубовицкая-Крошилов</t>
  </si>
  <si>
    <t>Курбанова-Африканов</t>
  </si>
  <si>
    <t>Бирюкова-Трутнев</t>
  </si>
  <si>
    <t>Кирменская-Федотовский</t>
  </si>
  <si>
    <t>Костяная-Петраков</t>
  </si>
  <si>
    <t>Кузнецова-Глеклер</t>
  </si>
  <si>
    <t>Трофимова-Воронов</t>
  </si>
  <si>
    <t>Коппа-Шапкин</t>
  </si>
  <si>
    <t>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</si>
</sst>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##;\-##;0"/>
    <numFmt numFmtId="165" formatCode="\+##;\-##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indexed="8"/>
      <name val="Calibri Light"/>
      <family val="1"/>
      <charset val="204"/>
      <scheme val="maj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8"/>
      <color indexed="8"/>
      <name val="Calibri Light"/>
      <family val="1"/>
      <charset val="204"/>
      <scheme val="major"/>
    </font>
    <font>
      <sz val="2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5" fontId="4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5" fontId="4" fillId="2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/>
    <xf numFmtId="0" fontId="1" fillId="0" borderId="19" xfId="0" applyFont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9" xfId="0" applyFill="1" applyBorder="1"/>
    <xf numFmtId="0" fontId="0" fillId="4" borderId="19" xfId="0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 indent="1"/>
    </xf>
    <xf numFmtId="0" fontId="3" fillId="3" borderId="9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left" vertical="center" wrapText="1" inden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7" xfId="0" applyFont="1" applyFill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17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24" xfId="0" applyFont="1" applyFill="1" applyBorder="1" applyAlignment="1">
      <alignment horizontal="left" vertical="center" wrapText="1" indent="1"/>
    </xf>
    <xf numFmtId="0" fontId="3" fillId="0" borderId="25" xfId="0" applyFont="1" applyFill="1" applyBorder="1" applyAlignment="1">
      <alignment horizontal="left" vertical="center" wrapText="1" inden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3" fillId="5" borderId="8" xfId="0" applyFont="1" applyFill="1" applyBorder="1" applyAlignment="1">
      <alignment horizontal="left" vertical="center" wrapText="1" indent="1"/>
    </xf>
    <xf numFmtId="0" fontId="3" fillId="5" borderId="9" xfId="0" applyFont="1" applyFill="1" applyBorder="1" applyAlignment="1">
      <alignment horizontal="left" vertical="center" wrapText="1" indent="1"/>
    </xf>
    <xf numFmtId="0" fontId="3" fillId="5" borderId="10" xfId="0" applyFont="1" applyFill="1" applyBorder="1" applyAlignment="1">
      <alignment horizontal="left" vertical="center" wrapText="1" indent="1"/>
    </xf>
    <xf numFmtId="0" fontId="3" fillId="5" borderId="15" xfId="0" applyFont="1" applyFill="1" applyBorder="1" applyAlignment="1">
      <alignment horizontal="left" vertical="center" wrapText="1" indent="1"/>
    </xf>
    <xf numFmtId="0" fontId="3" fillId="5" borderId="16" xfId="0" applyFont="1" applyFill="1" applyBorder="1" applyAlignment="1">
      <alignment horizontal="left" vertical="center" wrapText="1" indent="1"/>
    </xf>
    <xf numFmtId="0" fontId="3" fillId="5" borderId="17" xfId="0" applyFont="1" applyFill="1" applyBorder="1" applyAlignment="1">
      <alignment horizontal="left" vertical="center" wrapText="1" indent="1"/>
    </xf>
    <xf numFmtId="0" fontId="3" fillId="5" borderId="23" xfId="0" applyFont="1" applyFill="1" applyBorder="1" applyAlignment="1">
      <alignment horizontal="left" vertical="center" wrapText="1" indent="1"/>
    </xf>
    <xf numFmtId="0" fontId="3" fillId="5" borderId="24" xfId="0" applyFont="1" applyFill="1" applyBorder="1" applyAlignment="1">
      <alignment horizontal="left" vertical="center" wrapText="1" indent="1"/>
    </xf>
    <xf numFmtId="0" fontId="3" fillId="5" borderId="25" xfId="0" applyFont="1" applyFill="1" applyBorder="1" applyAlignment="1">
      <alignment horizontal="left" vertical="center" wrapText="1" indent="1"/>
    </xf>
    <xf numFmtId="0" fontId="6" fillId="3" borderId="8" xfId="0" applyFont="1" applyFill="1" applyBorder="1" applyAlignment="1">
      <alignment horizontal="left" vertical="center" wrapText="1" indent="1"/>
    </xf>
    <xf numFmtId="0" fontId="6" fillId="3" borderId="9" xfId="0" applyFont="1" applyFill="1" applyBorder="1" applyAlignment="1">
      <alignment horizontal="left" vertical="center" wrapText="1" indent="1"/>
    </xf>
    <xf numFmtId="0" fontId="6" fillId="3" borderId="10" xfId="0" applyFont="1" applyFill="1" applyBorder="1" applyAlignment="1">
      <alignment horizontal="left" vertical="center" wrapText="1" indent="1"/>
    </xf>
    <xf numFmtId="0" fontId="6" fillId="3" borderId="15" xfId="0" applyFont="1" applyFill="1" applyBorder="1" applyAlignment="1">
      <alignment horizontal="left" vertical="center" wrapText="1" indent="1"/>
    </xf>
    <xf numFmtId="0" fontId="6" fillId="3" borderId="16" xfId="0" applyFont="1" applyFill="1" applyBorder="1" applyAlignment="1">
      <alignment horizontal="left" vertical="center" wrapText="1" indent="1"/>
    </xf>
    <xf numFmtId="0" fontId="6" fillId="3" borderId="17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wrapText="1" indent="1"/>
    </xf>
    <xf numFmtId="0" fontId="6" fillId="0" borderId="16" xfId="0" applyFont="1" applyFill="1" applyBorder="1" applyAlignment="1">
      <alignment horizontal="left" vertical="center" wrapText="1" indent="1"/>
    </xf>
    <xf numFmtId="0" fontId="6" fillId="0" borderId="17" xfId="0" applyFont="1" applyFill="1" applyBorder="1" applyAlignment="1">
      <alignment horizontal="left" vertical="center" wrapText="1" indent="1"/>
    </xf>
    <xf numFmtId="0" fontId="3" fillId="3" borderId="23" xfId="0" applyFont="1" applyFill="1" applyBorder="1" applyAlignment="1">
      <alignment horizontal="left" vertical="center" wrapText="1" indent="1"/>
    </xf>
    <xf numFmtId="0" fontId="3" fillId="3" borderId="24" xfId="0" applyFont="1" applyFill="1" applyBorder="1" applyAlignment="1">
      <alignment horizontal="left" vertical="center" wrapText="1" indent="1"/>
    </xf>
    <xf numFmtId="0" fontId="3" fillId="3" borderId="25" xfId="0" applyFont="1" applyFill="1" applyBorder="1" applyAlignment="1">
      <alignment horizontal="left" vertical="center" wrapText="1" indent="1"/>
    </xf>
    <xf numFmtId="0" fontId="7" fillId="0" borderId="29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5" workbookViewId="0">
      <selection activeCell="B40" sqref="B40"/>
    </sheetView>
  </sheetViews>
  <sheetFormatPr defaultRowHeight="15" x14ac:dyDescent="0.25"/>
  <cols>
    <col min="1" max="1" width="4.5703125" customWidth="1"/>
    <col min="2" max="2" width="26.140625" customWidth="1"/>
    <col min="3" max="3" width="25" customWidth="1"/>
    <col min="4" max="5" width="0" hidden="1" customWidth="1"/>
    <col min="7" max="7" width="9.42578125" customWidth="1"/>
    <col min="8" max="8" width="17.140625" customWidth="1"/>
  </cols>
  <sheetData>
    <row r="1" spans="1:8" s="43" customFormat="1" x14ac:dyDescent="0.25">
      <c r="A1" s="44"/>
      <c r="B1" s="45" t="s">
        <v>40</v>
      </c>
      <c r="C1" s="45" t="s">
        <v>41</v>
      </c>
      <c r="D1" s="45" t="s">
        <v>42</v>
      </c>
      <c r="E1" s="45" t="s">
        <v>43</v>
      </c>
      <c r="F1" s="45" t="s">
        <v>44</v>
      </c>
      <c r="G1" s="45" t="s">
        <v>45</v>
      </c>
      <c r="H1" s="45" t="s">
        <v>46</v>
      </c>
    </row>
    <row r="2" spans="1:8" s="43" customFormat="1" ht="11.25" customHeight="1" x14ac:dyDescent="0.25">
      <c r="A2" s="44"/>
      <c r="B2" s="45"/>
      <c r="C2" s="45"/>
      <c r="D2" s="45"/>
      <c r="E2" s="45"/>
      <c r="F2" s="45"/>
      <c r="G2" s="45"/>
      <c r="H2" s="45"/>
    </row>
    <row r="3" spans="1:8" ht="17.25" customHeight="1" x14ac:dyDescent="0.25">
      <c r="A3" s="46">
        <v>1</v>
      </c>
      <c r="B3" s="47" t="s">
        <v>47</v>
      </c>
      <c r="C3" s="47" t="s">
        <v>48</v>
      </c>
      <c r="D3" s="47">
        <v>73</v>
      </c>
      <c r="E3" s="47">
        <v>87</v>
      </c>
      <c r="F3" s="47">
        <f t="shared" ref="F3:F17" si="0">E3+D3</f>
        <v>160</v>
      </c>
      <c r="G3" s="47">
        <v>1</v>
      </c>
      <c r="H3" s="47"/>
    </row>
    <row r="4" spans="1:8" ht="17.25" customHeight="1" x14ac:dyDescent="0.25">
      <c r="A4" s="46">
        <v>2</v>
      </c>
      <c r="B4" s="47" t="s">
        <v>49</v>
      </c>
      <c r="C4" s="47" t="s">
        <v>50</v>
      </c>
      <c r="D4" s="47">
        <v>88</v>
      </c>
      <c r="E4" s="47">
        <v>49</v>
      </c>
      <c r="F4" s="47">
        <f t="shared" si="0"/>
        <v>137</v>
      </c>
      <c r="G4" s="47">
        <v>1</v>
      </c>
      <c r="H4" s="47"/>
    </row>
    <row r="5" spans="1:8" ht="17.25" customHeight="1" x14ac:dyDescent="0.25">
      <c r="A5" s="46">
        <v>3</v>
      </c>
      <c r="B5" s="47" t="s">
        <v>51</v>
      </c>
      <c r="C5" s="47" t="s">
        <v>52</v>
      </c>
      <c r="D5" s="47">
        <v>50</v>
      </c>
      <c r="E5" s="47">
        <v>71</v>
      </c>
      <c r="F5" s="47">
        <f t="shared" si="0"/>
        <v>121</v>
      </c>
      <c r="G5" s="47">
        <v>1</v>
      </c>
      <c r="H5" s="47"/>
    </row>
    <row r="6" spans="1:8" ht="17.25" customHeight="1" x14ac:dyDescent="0.25">
      <c r="A6" s="46">
        <v>4</v>
      </c>
      <c r="B6" s="47" t="s">
        <v>53</v>
      </c>
      <c r="C6" s="47" t="s">
        <v>54</v>
      </c>
      <c r="D6" s="47">
        <v>63</v>
      </c>
      <c r="E6" s="47">
        <v>55</v>
      </c>
      <c r="F6" s="47">
        <f t="shared" si="0"/>
        <v>118</v>
      </c>
      <c r="G6" s="47">
        <v>1</v>
      </c>
      <c r="H6" s="47"/>
    </row>
    <row r="7" spans="1:8" ht="17.25" customHeight="1" x14ac:dyDescent="0.25">
      <c r="A7" s="46">
        <v>5</v>
      </c>
      <c r="B7" s="47" t="s">
        <v>55</v>
      </c>
      <c r="C7" s="47" t="s">
        <v>56</v>
      </c>
      <c r="D7" s="47">
        <v>66</v>
      </c>
      <c r="E7" s="47">
        <v>90</v>
      </c>
      <c r="F7" s="47">
        <f t="shared" si="0"/>
        <v>156</v>
      </c>
      <c r="G7" s="48">
        <v>1</v>
      </c>
      <c r="H7" s="47"/>
    </row>
    <row r="8" spans="1:8" ht="17.25" customHeight="1" x14ac:dyDescent="0.25">
      <c r="A8" s="46">
        <v>6</v>
      </c>
      <c r="B8" s="47" t="s">
        <v>57</v>
      </c>
      <c r="C8" s="47" t="s">
        <v>58</v>
      </c>
      <c r="D8" s="47">
        <v>52</v>
      </c>
      <c r="E8" s="47">
        <v>66</v>
      </c>
      <c r="F8" s="47">
        <f t="shared" si="0"/>
        <v>118</v>
      </c>
      <c r="G8" s="48">
        <v>1</v>
      </c>
      <c r="H8" s="47"/>
    </row>
    <row r="9" spans="1:8" ht="17.25" customHeight="1" x14ac:dyDescent="0.25">
      <c r="A9" s="49">
        <v>7</v>
      </c>
      <c r="B9" s="44" t="s">
        <v>59</v>
      </c>
      <c r="C9" s="44" t="s">
        <v>60</v>
      </c>
      <c r="D9" s="44">
        <v>39</v>
      </c>
      <c r="E9" s="44">
        <v>64</v>
      </c>
      <c r="F9" s="44">
        <f t="shared" si="0"/>
        <v>103</v>
      </c>
      <c r="G9" s="44">
        <v>1</v>
      </c>
      <c r="H9" s="44" t="s">
        <v>61</v>
      </c>
    </row>
    <row r="10" spans="1:8" ht="17.25" customHeight="1" x14ac:dyDescent="0.25">
      <c r="A10" s="49">
        <v>8</v>
      </c>
      <c r="B10" s="44" t="s">
        <v>62</v>
      </c>
      <c r="C10" s="44" t="s">
        <v>63</v>
      </c>
      <c r="D10" s="44">
        <v>49</v>
      </c>
      <c r="E10" s="44">
        <v>52</v>
      </c>
      <c r="F10" s="44">
        <f t="shared" si="0"/>
        <v>101</v>
      </c>
      <c r="G10" s="44">
        <v>1</v>
      </c>
      <c r="H10" s="44"/>
    </row>
    <row r="11" spans="1:8" ht="17.25" customHeight="1" x14ac:dyDescent="0.25">
      <c r="A11" s="49">
        <v>9</v>
      </c>
      <c r="B11" s="44" t="s">
        <v>64</v>
      </c>
      <c r="C11" s="44" t="s">
        <v>65</v>
      </c>
      <c r="D11" s="44">
        <v>26</v>
      </c>
      <c r="E11" s="44">
        <v>53</v>
      </c>
      <c r="F11" s="44">
        <f t="shared" si="0"/>
        <v>79</v>
      </c>
      <c r="G11" s="44">
        <v>1</v>
      </c>
      <c r="H11" s="44"/>
    </row>
    <row r="12" spans="1:8" ht="17.25" customHeight="1" x14ac:dyDescent="0.25">
      <c r="A12" s="49">
        <v>10</v>
      </c>
      <c r="B12" s="44" t="s">
        <v>66</v>
      </c>
      <c r="C12" s="44" t="s">
        <v>67</v>
      </c>
      <c r="D12" s="44">
        <v>0</v>
      </c>
      <c r="E12" s="44">
        <v>28</v>
      </c>
      <c r="F12" s="44">
        <f t="shared" si="0"/>
        <v>28</v>
      </c>
      <c r="G12" s="44">
        <v>1</v>
      </c>
      <c r="H12" s="44"/>
    </row>
    <row r="13" spans="1:8" ht="17.25" customHeight="1" x14ac:dyDescent="0.25">
      <c r="A13" s="49">
        <v>11</v>
      </c>
      <c r="B13" s="44" t="s">
        <v>68</v>
      </c>
      <c r="C13" s="44" t="s">
        <v>69</v>
      </c>
      <c r="D13" s="44">
        <v>26</v>
      </c>
      <c r="E13" s="44">
        <v>7</v>
      </c>
      <c r="F13" s="44">
        <f t="shared" si="0"/>
        <v>33</v>
      </c>
      <c r="G13" s="44">
        <v>1</v>
      </c>
      <c r="H13" s="44"/>
    </row>
    <row r="14" spans="1:8" ht="17.25" customHeight="1" x14ac:dyDescent="0.25">
      <c r="A14" s="49">
        <v>12</v>
      </c>
      <c r="B14" s="44" t="s">
        <v>70</v>
      </c>
      <c r="C14" s="44" t="s">
        <v>71</v>
      </c>
      <c r="D14" s="44">
        <v>0</v>
      </c>
      <c r="E14" s="44">
        <v>2</v>
      </c>
      <c r="F14" s="44">
        <f t="shared" si="0"/>
        <v>2</v>
      </c>
      <c r="G14" s="44">
        <v>1</v>
      </c>
      <c r="H14" s="44"/>
    </row>
    <row r="15" spans="1:8" ht="17.25" customHeight="1" x14ac:dyDescent="0.25">
      <c r="A15" s="49">
        <v>13</v>
      </c>
      <c r="B15" s="44" t="s">
        <v>72</v>
      </c>
      <c r="C15" s="44" t="s">
        <v>73</v>
      </c>
      <c r="D15" s="44">
        <v>0</v>
      </c>
      <c r="E15" s="44">
        <v>0</v>
      </c>
      <c r="F15" s="44">
        <f t="shared" si="0"/>
        <v>0</v>
      </c>
      <c r="G15" s="44">
        <v>1</v>
      </c>
      <c r="H15" s="44"/>
    </row>
    <row r="16" spans="1:8" ht="17.25" customHeight="1" x14ac:dyDescent="0.25">
      <c r="A16" s="49">
        <v>14</v>
      </c>
      <c r="B16" s="44" t="s">
        <v>74</v>
      </c>
      <c r="C16" s="44" t="s">
        <v>75</v>
      </c>
      <c r="D16" s="44">
        <v>0</v>
      </c>
      <c r="E16" s="44">
        <v>0</v>
      </c>
      <c r="F16" s="44">
        <f t="shared" si="0"/>
        <v>0</v>
      </c>
      <c r="G16" s="44">
        <v>1</v>
      </c>
      <c r="H16" s="44"/>
    </row>
    <row r="17" spans="1:8" ht="17.25" customHeight="1" x14ac:dyDescent="0.25">
      <c r="A17" s="49">
        <v>15</v>
      </c>
      <c r="B17" s="44" t="s">
        <v>76</v>
      </c>
      <c r="C17" s="44" t="s">
        <v>77</v>
      </c>
      <c r="D17" s="44">
        <v>0</v>
      </c>
      <c r="E17" s="44">
        <v>0</v>
      </c>
      <c r="F17" s="44">
        <f t="shared" si="0"/>
        <v>0</v>
      </c>
      <c r="G17" s="44">
        <v>1</v>
      </c>
      <c r="H17" s="44"/>
    </row>
    <row r="18" spans="1:8" ht="11.25" customHeight="1" x14ac:dyDescent="0.25">
      <c r="A18" s="50"/>
      <c r="B18" s="44"/>
      <c r="C18" s="44"/>
      <c r="D18" s="44"/>
      <c r="E18" s="44"/>
      <c r="F18" s="44"/>
      <c r="G18" s="44"/>
      <c r="H18" s="44"/>
    </row>
    <row r="19" spans="1:8" ht="17.25" customHeight="1" x14ac:dyDescent="0.25">
      <c r="A19" s="46">
        <v>1</v>
      </c>
      <c r="B19" s="47" t="s">
        <v>78</v>
      </c>
      <c r="C19" s="47" t="s">
        <v>79</v>
      </c>
      <c r="D19" s="47">
        <v>85</v>
      </c>
      <c r="E19" s="47">
        <v>97</v>
      </c>
      <c r="F19" s="47">
        <f t="shared" ref="F19:F33" si="1">E19+D19</f>
        <v>182</v>
      </c>
      <c r="G19" s="48">
        <v>2</v>
      </c>
      <c r="H19" s="47"/>
    </row>
    <row r="20" spans="1:8" ht="17.25" customHeight="1" x14ac:dyDescent="0.25">
      <c r="A20" s="46">
        <v>2</v>
      </c>
      <c r="B20" s="47" t="s">
        <v>80</v>
      </c>
      <c r="C20" s="47" t="s">
        <v>81</v>
      </c>
      <c r="D20" s="47">
        <v>61</v>
      </c>
      <c r="E20" s="47">
        <v>74</v>
      </c>
      <c r="F20" s="47">
        <f t="shared" si="1"/>
        <v>135</v>
      </c>
      <c r="G20" s="47">
        <v>2</v>
      </c>
      <c r="H20" s="47"/>
    </row>
    <row r="21" spans="1:8" ht="17.25" customHeight="1" x14ac:dyDescent="0.25">
      <c r="A21" s="46">
        <v>3</v>
      </c>
      <c r="B21" s="47" t="s">
        <v>82</v>
      </c>
      <c r="C21" s="47" t="s">
        <v>83</v>
      </c>
      <c r="D21" s="47">
        <v>68</v>
      </c>
      <c r="E21" s="47">
        <v>56</v>
      </c>
      <c r="F21" s="47">
        <f t="shared" si="1"/>
        <v>124</v>
      </c>
      <c r="G21" s="47">
        <v>2</v>
      </c>
      <c r="H21" s="47"/>
    </row>
    <row r="22" spans="1:8" ht="17.25" customHeight="1" x14ac:dyDescent="0.25">
      <c r="A22" s="46">
        <v>4</v>
      </c>
      <c r="B22" s="47" t="s">
        <v>84</v>
      </c>
      <c r="C22" s="47" t="s">
        <v>85</v>
      </c>
      <c r="D22" s="47">
        <v>76</v>
      </c>
      <c r="E22" s="47">
        <v>45</v>
      </c>
      <c r="F22" s="47">
        <f t="shared" si="1"/>
        <v>121</v>
      </c>
      <c r="G22" s="47">
        <v>2</v>
      </c>
      <c r="H22" s="47"/>
    </row>
    <row r="23" spans="1:8" ht="17.25" customHeight="1" x14ac:dyDescent="0.25">
      <c r="A23" s="46">
        <v>5</v>
      </c>
      <c r="B23" s="47" t="s">
        <v>86</v>
      </c>
      <c r="C23" s="47" t="s">
        <v>87</v>
      </c>
      <c r="D23" s="47">
        <v>86</v>
      </c>
      <c r="E23" s="47">
        <v>27</v>
      </c>
      <c r="F23" s="47">
        <f t="shared" si="1"/>
        <v>113</v>
      </c>
      <c r="G23" s="47">
        <v>2</v>
      </c>
      <c r="H23" s="47"/>
    </row>
    <row r="24" spans="1:8" ht="17.25" customHeight="1" x14ac:dyDescent="0.25">
      <c r="A24" s="46">
        <v>6</v>
      </c>
      <c r="B24" s="47" t="s">
        <v>88</v>
      </c>
      <c r="C24" s="47" t="s">
        <v>89</v>
      </c>
      <c r="D24" s="47">
        <v>82</v>
      </c>
      <c r="E24" s="47">
        <v>29</v>
      </c>
      <c r="F24" s="47">
        <f t="shared" si="1"/>
        <v>111</v>
      </c>
      <c r="G24" s="48">
        <v>2</v>
      </c>
      <c r="H24" s="47"/>
    </row>
    <row r="25" spans="1:8" ht="17.25" customHeight="1" x14ac:dyDescent="0.25">
      <c r="A25" s="49">
        <v>7</v>
      </c>
      <c r="B25" s="44" t="s">
        <v>90</v>
      </c>
      <c r="C25" s="44" t="s">
        <v>91</v>
      </c>
      <c r="D25" s="44">
        <v>64</v>
      </c>
      <c r="E25" s="44">
        <v>37</v>
      </c>
      <c r="F25" s="44">
        <f t="shared" si="1"/>
        <v>101</v>
      </c>
      <c r="G25" s="44">
        <v>2</v>
      </c>
      <c r="H25" s="44"/>
    </row>
    <row r="26" spans="1:8" ht="17.25" customHeight="1" x14ac:dyDescent="0.25">
      <c r="A26" s="49">
        <v>8</v>
      </c>
      <c r="B26" s="44" t="s">
        <v>92</v>
      </c>
      <c r="C26" s="44" t="s">
        <v>93</v>
      </c>
      <c r="D26" s="44">
        <v>36</v>
      </c>
      <c r="E26" s="44">
        <v>47</v>
      </c>
      <c r="F26" s="44">
        <f t="shared" si="1"/>
        <v>83</v>
      </c>
      <c r="G26" s="44">
        <v>2</v>
      </c>
      <c r="H26" s="44"/>
    </row>
    <row r="27" spans="1:8" ht="17.25" customHeight="1" x14ac:dyDescent="0.25">
      <c r="A27" s="49">
        <v>9</v>
      </c>
      <c r="B27" s="44" t="s">
        <v>94</v>
      </c>
      <c r="C27" s="44" t="s">
        <v>95</v>
      </c>
      <c r="D27" s="44">
        <v>53</v>
      </c>
      <c r="E27" s="44">
        <v>2</v>
      </c>
      <c r="F27" s="44">
        <f t="shared" si="1"/>
        <v>55</v>
      </c>
      <c r="G27" s="44">
        <v>2</v>
      </c>
      <c r="H27" s="44"/>
    </row>
    <row r="28" spans="1:8" ht="17.25" customHeight="1" x14ac:dyDescent="0.25">
      <c r="A28" s="49">
        <v>10</v>
      </c>
      <c r="B28" s="44" t="s">
        <v>96</v>
      </c>
      <c r="C28" s="44" t="s">
        <v>97</v>
      </c>
      <c r="D28" s="44">
        <v>5</v>
      </c>
      <c r="E28" s="44">
        <v>19</v>
      </c>
      <c r="F28" s="44">
        <f t="shared" si="1"/>
        <v>24</v>
      </c>
      <c r="G28" s="44">
        <v>2</v>
      </c>
      <c r="H28" s="44"/>
    </row>
    <row r="29" spans="1:8" ht="17.25" customHeight="1" x14ac:dyDescent="0.25">
      <c r="A29" s="49">
        <v>11</v>
      </c>
      <c r="B29" s="44" t="s">
        <v>98</v>
      </c>
      <c r="C29" s="44" t="s">
        <v>99</v>
      </c>
      <c r="D29" s="44">
        <v>0</v>
      </c>
      <c r="E29" s="44">
        <v>22</v>
      </c>
      <c r="F29" s="44">
        <f t="shared" si="1"/>
        <v>22</v>
      </c>
      <c r="G29" s="44">
        <v>2</v>
      </c>
      <c r="H29" s="44"/>
    </row>
    <row r="30" spans="1:8" ht="17.25" customHeight="1" x14ac:dyDescent="0.25">
      <c r="A30" s="49">
        <v>12</v>
      </c>
      <c r="B30" s="44" t="s">
        <v>100</v>
      </c>
      <c r="C30" s="44" t="s">
        <v>101</v>
      </c>
      <c r="D30" s="44">
        <v>13</v>
      </c>
      <c r="E30" s="44">
        <v>2</v>
      </c>
      <c r="F30" s="44">
        <f t="shared" si="1"/>
        <v>15</v>
      </c>
      <c r="G30" s="48">
        <v>2</v>
      </c>
      <c r="H30" s="44"/>
    </row>
    <row r="31" spans="1:8" ht="17.25" customHeight="1" x14ac:dyDescent="0.25">
      <c r="A31" s="49">
        <v>13</v>
      </c>
      <c r="B31" s="44" t="s">
        <v>102</v>
      </c>
      <c r="C31" s="44" t="s">
        <v>103</v>
      </c>
      <c r="D31" s="44">
        <v>0</v>
      </c>
      <c r="E31" s="44">
        <v>14</v>
      </c>
      <c r="F31" s="44">
        <f t="shared" si="1"/>
        <v>14</v>
      </c>
      <c r="G31" s="44">
        <v>2</v>
      </c>
      <c r="H31" s="44"/>
    </row>
    <row r="32" spans="1:8" ht="17.25" customHeight="1" x14ac:dyDescent="0.25">
      <c r="A32" s="49">
        <v>14</v>
      </c>
      <c r="B32" s="44" t="s">
        <v>104</v>
      </c>
      <c r="C32" s="44" t="s">
        <v>105</v>
      </c>
      <c r="D32" s="44">
        <v>0</v>
      </c>
      <c r="E32" s="44">
        <v>2</v>
      </c>
      <c r="F32" s="44">
        <f t="shared" si="1"/>
        <v>2</v>
      </c>
      <c r="G32" s="44">
        <v>2</v>
      </c>
      <c r="H32" s="44"/>
    </row>
    <row r="33" spans="1:8" ht="17.25" customHeight="1" x14ac:dyDescent="0.25">
      <c r="A33" s="49">
        <v>15</v>
      </c>
      <c r="B33" s="44" t="s">
        <v>106</v>
      </c>
      <c r="C33" s="44" t="s">
        <v>107</v>
      </c>
      <c r="D33" s="44">
        <v>0</v>
      </c>
      <c r="E33" s="44">
        <v>0</v>
      </c>
      <c r="F33" s="44">
        <f t="shared" si="1"/>
        <v>0</v>
      </c>
      <c r="G33" s="44">
        <v>2</v>
      </c>
      <c r="H33" s="44"/>
    </row>
    <row r="34" spans="1:8" ht="11.25" customHeight="1" x14ac:dyDescent="0.25">
      <c r="A34" s="49"/>
      <c r="B34" s="44"/>
      <c r="C34" s="44"/>
      <c r="D34" s="44"/>
      <c r="E34" s="44"/>
      <c r="F34" s="44"/>
      <c r="G34" s="44"/>
      <c r="H34" s="44"/>
    </row>
    <row r="35" spans="1:8" ht="17.25" customHeight="1" x14ac:dyDescent="0.25">
      <c r="A35" s="46">
        <v>1</v>
      </c>
      <c r="B35" s="47" t="s">
        <v>108</v>
      </c>
      <c r="C35" s="47" t="s">
        <v>109</v>
      </c>
      <c r="D35" s="47">
        <v>53</v>
      </c>
      <c r="E35" s="47">
        <v>87</v>
      </c>
      <c r="F35" s="47">
        <f t="shared" ref="F35:F44" si="2">E35+D35</f>
        <v>140</v>
      </c>
      <c r="G35" s="48">
        <v>3</v>
      </c>
      <c r="H35" s="47"/>
    </row>
    <row r="36" spans="1:8" ht="17.25" customHeight="1" x14ac:dyDescent="0.25">
      <c r="A36" s="46">
        <v>2</v>
      </c>
      <c r="B36" s="47" t="s">
        <v>110</v>
      </c>
      <c r="C36" s="47" t="s">
        <v>111</v>
      </c>
      <c r="D36" s="47">
        <v>49</v>
      </c>
      <c r="E36" s="47">
        <v>78</v>
      </c>
      <c r="F36" s="47">
        <f t="shared" si="2"/>
        <v>127</v>
      </c>
      <c r="G36" s="47">
        <v>3</v>
      </c>
      <c r="H36" s="47"/>
    </row>
    <row r="37" spans="1:8" ht="17.25" customHeight="1" x14ac:dyDescent="0.25">
      <c r="A37" s="46">
        <v>3</v>
      </c>
      <c r="B37" s="47" t="s">
        <v>112</v>
      </c>
      <c r="C37" s="47" t="s">
        <v>113</v>
      </c>
      <c r="D37" s="47">
        <v>78</v>
      </c>
      <c r="E37" s="47">
        <v>48</v>
      </c>
      <c r="F37" s="47">
        <f t="shared" si="2"/>
        <v>126</v>
      </c>
      <c r="G37" s="47">
        <v>3</v>
      </c>
      <c r="H37" s="47"/>
    </row>
    <row r="38" spans="1:8" ht="17.25" customHeight="1" x14ac:dyDescent="0.25">
      <c r="A38" s="46">
        <v>4</v>
      </c>
      <c r="B38" s="47" t="s">
        <v>114</v>
      </c>
      <c r="C38" s="47" t="s">
        <v>115</v>
      </c>
      <c r="D38" s="47">
        <v>66</v>
      </c>
      <c r="E38" s="47">
        <v>50</v>
      </c>
      <c r="F38" s="47">
        <f t="shared" si="2"/>
        <v>116</v>
      </c>
      <c r="G38" s="48">
        <v>3</v>
      </c>
      <c r="H38" s="47"/>
    </row>
    <row r="39" spans="1:8" ht="17.25" customHeight="1" x14ac:dyDescent="0.25">
      <c r="A39" s="50">
        <v>5</v>
      </c>
      <c r="B39" s="44" t="s">
        <v>116</v>
      </c>
      <c r="C39" s="44" t="s">
        <v>117</v>
      </c>
      <c r="D39" s="44">
        <v>31</v>
      </c>
      <c r="E39" s="44">
        <v>28</v>
      </c>
      <c r="F39" s="44">
        <f t="shared" si="2"/>
        <v>59</v>
      </c>
      <c r="G39" s="44">
        <v>3</v>
      </c>
      <c r="H39" s="44"/>
    </row>
    <row r="40" spans="1:8" ht="17.25" customHeight="1" x14ac:dyDescent="0.25">
      <c r="A40" s="50">
        <v>6</v>
      </c>
      <c r="B40" s="44" t="s">
        <v>118</v>
      </c>
      <c r="C40" s="44" t="s">
        <v>119</v>
      </c>
      <c r="D40" s="44">
        <v>24</v>
      </c>
      <c r="E40" s="44">
        <v>23</v>
      </c>
      <c r="F40" s="44">
        <f t="shared" si="2"/>
        <v>47</v>
      </c>
      <c r="G40" s="44">
        <v>3</v>
      </c>
      <c r="H40" s="44"/>
    </row>
    <row r="41" spans="1:8" ht="17.25" customHeight="1" x14ac:dyDescent="0.25">
      <c r="A41" s="50">
        <v>7</v>
      </c>
      <c r="B41" s="44" t="s">
        <v>120</v>
      </c>
      <c r="C41" s="44" t="s">
        <v>121</v>
      </c>
      <c r="D41" s="44">
        <v>27</v>
      </c>
      <c r="E41" s="44">
        <v>9</v>
      </c>
      <c r="F41" s="44">
        <f t="shared" si="2"/>
        <v>36</v>
      </c>
      <c r="G41" s="44">
        <v>3</v>
      </c>
      <c r="H41" s="44"/>
    </row>
    <row r="42" spans="1:8" ht="17.25" customHeight="1" x14ac:dyDescent="0.25">
      <c r="A42" s="50">
        <v>8</v>
      </c>
      <c r="B42" s="44" t="s">
        <v>122</v>
      </c>
      <c r="C42" s="44" t="s">
        <v>123</v>
      </c>
      <c r="D42" s="44">
        <v>0</v>
      </c>
      <c r="E42" s="44">
        <v>0</v>
      </c>
      <c r="F42" s="44">
        <f t="shared" si="2"/>
        <v>0</v>
      </c>
      <c r="G42" s="44">
        <v>3</v>
      </c>
      <c r="H42" s="44"/>
    </row>
    <row r="43" spans="1:8" ht="17.25" customHeight="1" x14ac:dyDescent="0.25">
      <c r="A43" s="50">
        <v>9</v>
      </c>
      <c r="B43" s="44" t="s">
        <v>124</v>
      </c>
      <c r="C43" s="44" t="s">
        <v>125</v>
      </c>
      <c r="D43" s="44">
        <v>36</v>
      </c>
      <c r="E43" s="44">
        <v>59</v>
      </c>
      <c r="F43" s="44">
        <f t="shared" si="2"/>
        <v>95</v>
      </c>
      <c r="G43" s="44">
        <v>3</v>
      </c>
      <c r="H43" s="44"/>
    </row>
    <row r="44" spans="1:8" ht="17.25" customHeight="1" x14ac:dyDescent="0.25">
      <c r="A44" s="50">
        <v>10</v>
      </c>
      <c r="B44" s="44" t="s">
        <v>126</v>
      </c>
      <c r="C44" s="44" t="s">
        <v>127</v>
      </c>
      <c r="D44" s="44">
        <v>47</v>
      </c>
      <c r="E44" s="44">
        <v>24</v>
      </c>
      <c r="F44" s="44">
        <f t="shared" si="2"/>
        <v>71</v>
      </c>
      <c r="G44" s="48">
        <v>3</v>
      </c>
      <c r="H44" s="4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topLeftCell="A49" zoomScaleNormal="100" workbookViewId="0">
      <selection activeCell="G73" sqref="G73"/>
    </sheetView>
  </sheetViews>
  <sheetFormatPr defaultRowHeight="15" x14ac:dyDescent="0.25"/>
  <cols>
    <col min="1" max="1" width="9.140625" style="1" customWidth="1"/>
    <col min="2" max="17" width="9.140625" style="25" customWidth="1"/>
    <col min="18" max="16384" width="9.140625" style="25"/>
  </cols>
  <sheetData>
    <row r="1" spans="1:17" ht="34.5" customHeight="1" x14ac:dyDescent="0.25">
      <c r="B1" s="112" t="s">
        <v>11</v>
      </c>
      <c r="C1" s="112"/>
      <c r="D1" s="112"/>
      <c r="E1" s="112"/>
      <c r="F1" s="112"/>
      <c r="G1" s="112"/>
      <c r="H1" s="112"/>
      <c r="I1" s="112"/>
      <c r="J1" s="112"/>
      <c r="K1" s="112"/>
      <c r="L1" s="25" t="s">
        <v>12</v>
      </c>
      <c r="N1" s="25" t="s">
        <v>13</v>
      </c>
      <c r="P1" s="110">
        <v>45732</v>
      </c>
      <c r="Q1" s="110"/>
    </row>
    <row r="2" spans="1:17" ht="6" customHeight="1" x14ac:dyDescent="0.25"/>
    <row r="4" spans="1:17" ht="15" customHeight="1" x14ac:dyDescent="0.25">
      <c r="A4" s="1" t="s">
        <v>15</v>
      </c>
      <c r="B4" s="105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Алкина, Шундрин</v>
      </c>
      <c r="C4" s="106"/>
      <c r="D4" s="27">
        <v>10</v>
      </c>
      <c r="E4" s="28"/>
    </row>
    <row r="5" spans="1:17" ht="15" customHeight="1" x14ac:dyDescent="0.25">
      <c r="A5" s="1">
        <v>1</v>
      </c>
      <c r="E5" s="29"/>
    </row>
    <row r="6" spans="1:17" ht="15" customHeight="1" x14ac:dyDescent="0.25">
      <c r="B6" s="24" t="s">
        <v>6</v>
      </c>
      <c r="C6" s="26" t="s">
        <v>27</v>
      </c>
      <c r="E6" s="30"/>
      <c r="F6" s="107" t="str">
        <f ca="1">IF(ISBLANK(D4),"",IF(D4&gt;D8,B4,B8))</f>
        <v>Алкина, Шундрин</v>
      </c>
      <c r="G6" s="106"/>
      <c r="H6" s="27">
        <v>13</v>
      </c>
      <c r="I6" s="28"/>
    </row>
    <row r="7" spans="1:17" ht="15" customHeight="1" x14ac:dyDescent="0.25">
      <c r="E7" s="30"/>
      <c r="I7" s="29"/>
    </row>
    <row r="8" spans="1:17" ht="15" customHeight="1" x14ac:dyDescent="0.25">
      <c r="A8" s="1" t="s">
        <v>19</v>
      </c>
      <c r="B8" s="105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Кайтукова, Новиков</v>
      </c>
      <c r="C8" s="106"/>
      <c r="D8" s="27">
        <v>4</v>
      </c>
      <c r="E8" s="31"/>
      <c r="I8" s="30"/>
    </row>
    <row r="9" spans="1:17" ht="15" customHeight="1" x14ac:dyDescent="0.25">
      <c r="A9" s="1">
        <v>2</v>
      </c>
      <c r="I9" s="30"/>
    </row>
    <row r="10" spans="1:17" ht="15" customHeight="1" x14ac:dyDescent="0.25">
      <c r="F10" s="24" t="s">
        <v>6</v>
      </c>
      <c r="G10" s="25" t="s">
        <v>25</v>
      </c>
      <c r="H10" s="26"/>
      <c r="I10" s="30"/>
      <c r="J10" s="107" t="str">
        <f ca="1">IF(ISBLANK(H6),"",IF(H6&gt;H14,F6,F14))</f>
        <v>Алкина, Шундрин</v>
      </c>
      <c r="K10" s="105"/>
      <c r="L10" s="27">
        <v>10</v>
      </c>
      <c r="M10" s="28"/>
    </row>
    <row r="11" spans="1:17" ht="15" customHeight="1" x14ac:dyDescent="0.25">
      <c r="I11" s="30"/>
      <c r="M11" s="29"/>
    </row>
    <row r="12" spans="1:17" ht="15" customHeight="1" x14ac:dyDescent="0.25">
      <c r="A12" s="1" t="s">
        <v>16</v>
      </c>
      <c r="B12" s="105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Хмылевы</v>
      </c>
      <c r="C12" s="106"/>
      <c r="D12" s="27">
        <v>7</v>
      </c>
      <c r="E12" s="28"/>
      <c r="I12" s="30"/>
      <c r="M12" s="30"/>
    </row>
    <row r="13" spans="1:17" ht="15" customHeight="1" x14ac:dyDescent="0.25">
      <c r="A13" s="1">
        <v>1</v>
      </c>
      <c r="E13" s="29"/>
      <c r="I13" s="30"/>
      <c r="M13" s="30"/>
    </row>
    <row r="14" spans="1:17" ht="15" customHeight="1" x14ac:dyDescent="0.25">
      <c r="B14" s="24" t="s">
        <v>6</v>
      </c>
      <c r="C14" s="26" t="s">
        <v>26</v>
      </c>
      <c r="E14" s="30"/>
      <c r="F14" s="107" t="str">
        <f ca="1">IF(ISBLANK(D12),"",IF(D12&gt;D16,B12,B16))</f>
        <v>Савченко, Денисов</v>
      </c>
      <c r="G14" s="106"/>
      <c r="H14" s="27">
        <v>0</v>
      </c>
      <c r="I14" s="31"/>
      <c r="M14" s="30"/>
    </row>
    <row r="15" spans="1:17" ht="15" customHeight="1" x14ac:dyDescent="0.25">
      <c r="E15" s="30"/>
      <c r="M15" s="30"/>
    </row>
    <row r="16" spans="1:17" ht="15" customHeight="1" x14ac:dyDescent="0.25">
      <c r="A16" s="1" t="s">
        <v>20</v>
      </c>
      <c r="B16" s="105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Савченко, Денисов</v>
      </c>
      <c r="C16" s="106"/>
      <c r="D16" s="27">
        <v>13</v>
      </c>
      <c r="E16" s="31"/>
      <c r="M16" s="30"/>
    </row>
    <row r="17" spans="1:17" ht="15" customHeight="1" x14ac:dyDescent="0.25">
      <c r="A17" s="1">
        <v>2</v>
      </c>
      <c r="M17" s="30"/>
    </row>
    <row r="18" spans="1:17" ht="15" customHeight="1" x14ac:dyDescent="0.25">
      <c r="J18" s="24" t="s">
        <v>6</v>
      </c>
      <c r="K18" s="25">
        <v>1</v>
      </c>
      <c r="L18" s="26"/>
      <c r="M18" s="30"/>
      <c r="N18" s="107" t="str">
        <f ca="1">IF(ISBLANK(L10),"",IF(L10&gt;L26,J10,J26))</f>
        <v>Коппа-Шапкин</v>
      </c>
      <c r="O18" s="105"/>
      <c r="P18" s="27">
        <v>2</v>
      </c>
      <c r="Q18" s="28"/>
    </row>
    <row r="19" spans="1:17" ht="15" customHeight="1" x14ac:dyDescent="0.25">
      <c r="M19" s="30"/>
      <c r="P19" s="32"/>
      <c r="Q19" s="29"/>
    </row>
    <row r="20" spans="1:17" ht="15" customHeight="1" x14ac:dyDescent="0.25">
      <c r="A20" s="1" t="s">
        <v>17</v>
      </c>
      <c r="B20" s="105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Зубова, Поляков</v>
      </c>
      <c r="C20" s="106"/>
      <c r="D20" s="27">
        <v>3</v>
      </c>
      <c r="E20" s="28"/>
      <c r="M20" s="30"/>
      <c r="P20" s="33"/>
      <c r="Q20" s="30"/>
    </row>
    <row r="21" spans="1:17" ht="15" customHeight="1" x14ac:dyDescent="0.25">
      <c r="A21" s="1">
        <v>1</v>
      </c>
      <c r="E21" s="29"/>
      <c r="M21" s="30"/>
      <c r="P21" s="33"/>
      <c r="Q21" s="30"/>
    </row>
    <row r="22" spans="1:17" ht="15" customHeight="1" x14ac:dyDescent="0.25">
      <c r="B22" s="24" t="s">
        <v>6</v>
      </c>
      <c r="C22" s="26" t="s">
        <v>25</v>
      </c>
      <c r="E22" s="30"/>
      <c r="F22" s="107" t="str">
        <f ca="1">IF(ISBLANK(D20),"",IF(D20&gt;D24,B20,B24))</f>
        <v>Хафизова-Колесников</v>
      </c>
      <c r="G22" s="106"/>
      <c r="H22" s="27">
        <v>3</v>
      </c>
      <c r="I22" s="28"/>
      <c r="M22" s="30"/>
      <c r="P22" s="33"/>
      <c r="Q22" s="30"/>
    </row>
    <row r="23" spans="1:17" ht="15" customHeight="1" x14ac:dyDescent="0.25">
      <c r="C23" s="26"/>
      <c r="E23" s="30"/>
      <c r="I23" s="29"/>
      <c r="M23" s="30"/>
      <c r="P23" s="33"/>
      <c r="Q23" s="30"/>
    </row>
    <row r="24" spans="1:17" ht="15" customHeight="1" x14ac:dyDescent="0.25">
      <c r="A24" s="1" t="s">
        <v>21</v>
      </c>
      <c r="B24" s="105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Хафизова-Колесников</v>
      </c>
      <c r="C24" s="106"/>
      <c r="D24" s="27">
        <v>11</v>
      </c>
      <c r="E24" s="31"/>
      <c r="I24" s="30"/>
      <c r="M24" s="30"/>
      <c r="P24" s="33"/>
      <c r="Q24" s="30"/>
    </row>
    <row r="25" spans="1:17" ht="15" customHeight="1" x14ac:dyDescent="0.25">
      <c r="A25" s="1">
        <v>2</v>
      </c>
      <c r="C25" s="26"/>
      <c r="I25" s="30"/>
      <c r="M25" s="30"/>
      <c r="P25" s="33"/>
      <c r="Q25" s="30"/>
    </row>
    <row r="26" spans="1:17" ht="15" customHeight="1" x14ac:dyDescent="0.25">
      <c r="C26" s="26"/>
      <c r="F26" s="24" t="s">
        <v>6</v>
      </c>
      <c r="G26" s="25" t="s">
        <v>27</v>
      </c>
      <c r="H26" s="26"/>
      <c r="I26" s="30"/>
      <c r="J26" s="107" t="str">
        <f ca="1">IF(ISBLANK(H22),"",IF(H22&gt;H30,F22,F30))</f>
        <v>Коппа-Шапкин</v>
      </c>
      <c r="K26" s="106"/>
      <c r="L26" s="27">
        <v>13</v>
      </c>
      <c r="M26" s="31"/>
      <c r="P26" s="33"/>
      <c r="Q26" s="30"/>
    </row>
    <row r="27" spans="1:17" ht="15" customHeight="1" x14ac:dyDescent="0.25">
      <c r="C27" s="26"/>
      <c r="I27" s="30"/>
      <c r="P27" s="33"/>
      <c r="Q27" s="30"/>
    </row>
    <row r="28" spans="1:17" ht="15" customHeight="1" x14ac:dyDescent="0.25">
      <c r="A28" s="1" t="s">
        <v>18</v>
      </c>
      <c r="B28" s="105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Мурашова, Ли</v>
      </c>
      <c r="C28" s="106"/>
      <c r="D28" s="27">
        <v>12</v>
      </c>
      <c r="E28" s="28"/>
      <c r="I28" s="30"/>
      <c r="P28" s="33"/>
      <c r="Q28" s="30"/>
    </row>
    <row r="29" spans="1:17" ht="15" customHeight="1" x14ac:dyDescent="0.25">
      <c r="A29" s="1">
        <v>1</v>
      </c>
      <c r="C29" s="26"/>
      <c r="E29" s="29"/>
      <c r="I29" s="30"/>
      <c r="P29" s="33"/>
      <c r="Q29" s="30"/>
    </row>
    <row r="30" spans="1:17" ht="15" customHeight="1" x14ac:dyDescent="0.25">
      <c r="B30" s="24" t="s">
        <v>6</v>
      </c>
      <c r="C30" s="26" t="s">
        <v>24</v>
      </c>
      <c r="E30" s="30"/>
      <c r="F30" s="107" t="str">
        <f ca="1">IF(ISBLANK(D28),"",IF(D28&gt;D32,B28,B32))</f>
        <v>Коппа-Шапкин</v>
      </c>
      <c r="G30" s="106"/>
      <c r="H30" s="27">
        <v>13</v>
      </c>
      <c r="I30" s="31"/>
      <c r="P30" s="33"/>
      <c r="Q30" s="30"/>
    </row>
    <row r="31" spans="1:17" ht="15" customHeight="1" x14ac:dyDescent="0.25">
      <c r="E31" s="30"/>
      <c r="P31" s="33"/>
      <c r="Q31" s="30"/>
    </row>
    <row r="32" spans="1:17" ht="15" customHeight="1" x14ac:dyDescent="0.25">
      <c r="A32" s="1" t="s">
        <v>22</v>
      </c>
      <c r="B32" s="105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Коппа-Шапкин</v>
      </c>
      <c r="C32" s="106"/>
      <c r="D32" s="27">
        <v>13</v>
      </c>
      <c r="E32" s="31"/>
      <c r="P32" s="33"/>
      <c r="Q32" s="30"/>
    </row>
    <row r="33" spans="1:19" ht="15" customHeight="1" x14ac:dyDescent="0.25">
      <c r="A33" s="1">
        <v>2</v>
      </c>
      <c r="P33" s="33"/>
      <c r="Q33" s="30"/>
    </row>
    <row r="34" spans="1:19" ht="15" customHeight="1" x14ac:dyDescent="0.25">
      <c r="N34" s="26" t="s">
        <v>6</v>
      </c>
      <c r="O34" s="25">
        <v>3</v>
      </c>
      <c r="P34" s="26"/>
      <c r="Q34" s="30"/>
      <c r="R34" s="108" t="str">
        <f ca="1">IF(ISBLANK(P18),"",IF(P18&gt;P50,N18,N50))</f>
        <v>Артюхина, Гулинин</v>
      </c>
      <c r="S34" s="109"/>
    </row>
    <row r="35" spans="1:19" ht="15" customHeight="1" x14ac:dyDescent="0.25">
      <c r="P35" s="33"/>
      <c r="Q35" s="30"/>
    </row>
    <row r="36" spans="1:19" ht="15" customHeight="1" x14ac:dyDescent="0.25">
      <c r="A36" s="1" t="s">
        <v>19</v>
      </c>
      <c r="B36" s="105" t="str">
        <f ca="1">IF(LEFT(A37,1)="-",IF(ISBLANK(INDIRECT(ADDRESS(2^MID(A37,2,1)+2+(MID(A37,3,2)-1)*2^(MID(A37,2,1)+2),MID(A37,2,1)*4,,,A36))),"",IF(INDIRECT(ADDRESS(2^MID(A37,2,1)+2+(MID(A37,3,2)-1)*2^(MID(A37,2,1)+2),MID(A37,2,1)*4,,,A36))&gt;INDIRECT(ADDRESS(2^(1+MID(A37,2,1))+2^MID(A37,2,1)+2+(MID(A37,3,2)-1)*2^(MID(A37,2,1)+2),MID(A37,2,1)*4,,,A36)),INDIRECT(ADDRESS(2^(1+MID(A37,2,1))+2^MID(A37,2,1)+2+(MID(A37,3,2)-1)*2^(MID(A37,2,1)+2),MID(A37,2,1)*4-2,,,A36)),INDIRECT(ADDRESS(2^MID(A37,2,1)+2+(MID(A37,3,2)-1)*2^(MID(A37,2,1)+2),MID(A37,2,1)*4-2,,,A36)))),IF(LEFT(A36,1)="X",IFERROR(INDIRECT(ADDRESS(MATCH(A37,OFFSET(INDIRECT(ADDRESS(1,3,,,A36)),0,0,200,1),0),2,,,A36)),""),IFERROR(INDIRECT(ADDRESS(MATCH(A37,OFFSET(INDIRECT(ADDRESS(3,2,,,A36)),1,6+MAX(OFFSET(INDIRECT(ADDRESS(3,2,,,A36)),0,0,1,20)),2*MAX(OFFSET(INDIRECT(ADDRESS(3,2,,,A36)),0,0,1,20)),1),0)+3,3,,,A36)),"")))</f>
        <v>Чекмарева, Лямунов</v>
      </c>
      <c r="C36" s="106"/>
      <c r="D36" s="27">
        <v>11</v>
      </c>
      <c r="E36" s="28"/>
      <c r="P36" s="33"/>
      <c r="Q36" s="30"/>
    </row>
    <row r="37" spans="1:19" ht="15" customHeight="1" x14ac:dyDescent="0.25">
      <c r="A37" s="1">
        <v>1</v>
      </c>
      <c r="E37" s="29"/>
      <c r="P37" s="33"/>
      <c r="Q37" s="30"/>
    </row>
    <row r="38" spans="1:19" ht="15" customHeight="1" x14ac:dyDescent="0.25">
      <c r="B38" s="24" t="s">
        <v>6</v>
      </c>
      <c r="C38" s="26" t="s">
        <v>23</v>
      </c>
      <c r="E38" s="30"/>
      <c r="F38" s="107" t="str">
        <f ca="1">IF(ISBLANK(D36),"",IF(D36&gt;D40,B36,B40))</f>
        <v>Соколова, Гришков</v>
      </c>
      <c r="G38" s="106"/>
      <c r="H38" s="27">
        <v>7</v>
      </c>
      <c r="I38" s="28"/>
      <c r="P38" s="33"/>
      <c r="Q38" s="30"/>
    </row>
    <row r="39" spans="1:19" ht="15" customHeight="1" x14ac:dyDescent="0.25">
      <c r="E39" s="30"/>
      <c r="I39" s="29"/>
      <c r="P39" s="33"/>
      <c r="Q39" s="30"/>
    </row>
    <row r="40" spans="1:19" ht="15" customHeight="1" x14ac:dyDescent="0.25">
      <c r="A40" s="1" t="s">
        <v>18</v>
      </c>
      <c r="B40" s="105" t="str">
        <f ca="1">IF(LEFT(A41,1)="-",IF(ISBLANK(INDIRECT(ADDRESS(2^MID(A41,2,1)+2+(MID(A41,3,2)-1)*2^(MID(A41,2,1)+2),MID(A41,2,1)*4,,,A40))),"",IF(INDIRECT(ADDRESS(2^MID(A41,2,1)+2+(MID(A41,3,2)-1)*2^(MID(A41,2,1)+2),MID(A41,2,1)*4,,,A40))&gt;INDIRECT(ADDRESS(2^(1+MID(A41,2,1))+2^MID(A41,2,1)+2+(MID(A41,3,2)-1)*2^(MID(A41,2,1)+2),MID(A41,2,1)*4,,,A40)),INDIRECT(ADDRESS(2^(1+MID(A41,2,1))+2^MID(A41,2,1)+2+(MID(A41,3,2)-1)*2^(MID(A41,2,1)+2),MID(A41,2,1)*4-2,,,A40)),INDIRECT(ADDRESS(2^MID(A41,2,1)+2+(MID(A41,3,2)-1)*2^(MID(A41,2,1)+2),MID(A41,2,1)*4-2,,,A40)))),IF(LEFT(A40,1)="X",IFERROR(INDIRECT(ADDRESS(MATCH(A41,OFFSET(INDIRECT(ADDRESS(1,3,,,A40)),0,0,200,1),0),2,,,A40)),""),IFERROR(INDIRECT(ADDRESS(MATCH(A41,OFFSET(INDIRECT(ADDRESS(3,2,,,A40)),1,6+MAX(OFFSET(INDIRECT(ADDRESS(3,2,,,A40)),0,0,1,20)),2*MAX(OFFSET(INDIRECT(ADDRESS(3,2,,,A40)),0,0,1,20)),1),0)+3,3,,,A40)),"")))</f>
        <v>Соколова, Гришков</v>
      </c>
      <c r="C40" s="106"/>
      <c r="D40" s="27">
        <v>12</v>
      </c>
      <c r="E40" s="31"/>
      <c r="I40" s="30"/>
      <c r="P40" s="33"/>
      <c r="Q40" s="30"/>
    </row>
    <row r="41" spans="1:19" ht="15" customHeight="1" x14ac:dyDescent="0.25">
      <c r="A41" s="1">
        <v>2</v>
      </c>
      <c r="I41" s="30"/>
      <c r="P41" s="33"/>
      <c r="Q41" s="30"/>
    </row>
    <row r="42" spans="1:19" ht="15" customHeight="1" x14ac:dyDescent="0.25">
      <c r="F42" s="24" t="s">
        <v>6</v>
      </c>
      <c r="G42" s="25" t="s">
        <v>24</v>
      </c>
      <c r="H42" s="26"/>
      <c r="I42" s="30"/>
      <c r="J42" s="107" t="str">
        <f ca="1">IF(ISBLANK(H38),"",IF(H38&gt;H46,F38,F46))</f>
        <v>Сафонова, Мишин</v>
      </c>
      <c r="K42" s="105"/>
      <c r="L42" s="27">
        <v>0</v>
      </c>
      <c r="M42" s="28"/>
      <c r="P42" s="33"/>
      <c r="Q42" s="30"/>
    </row>
    <row r="43" spans="1:19" ht="15" customHeight="1" x14ac:dyDescent="0.25">
      <c r="I43" s="30"/>
      <c r="M43" s="29"/>
      <c r="P43" s="33"/>
      <c r="Q43" s="30"/>
    </row>
    <row r="44" spans="1:19" ht="15" customHeight="1" x14ac:dyDescent="0.25">
      <c r="A44" s="1" t="s">
        <v>20</v>
      </c>
      <c r="B44" s="105" t="str">
        <f ca="1">IF(LEFT(A45,1)="-",IF(ISBLANK(INDIRECT(ADDRESS(2^MID(A45,2,1)+2+(MID(A45,3,2)-1)*2^(MID(A45,2,1)+2),MID(A45,2,1)*4,,,A44))),"",IF(INDIRECT(ADDRESS(2^MID(A45,2,1)+2+(MID(A45,3,2)-1)*2^(MID(A45,2,1)+2),MID(A45,2,1)*4,,,A44))&gt;INDIRECT(ADDRESS(2^(1+MID(A45,2,1))+2^MID(A45,2,1)+2+(MID(A45,3,2)-1)*2^(MID(A45,2,1)+2),MID(A45,2,1)*4,,,A44)),INDIRECT(ADDRESS(2^(1+MID(A45,2,1))+2^MID(A45,2,1)+2+(MID(A45,3,2)-1)*2^(MID(A45,2,1)+2),MID(A45,2,1)*4-2,,,A44)),INDIRECT(ADDRESS(2^MID(A45,2,1)+2+(MID(A45,3,2)-1)*2^(MID(A45,2,1)+2),MID(A45,2,1)*4-2,,,A44)))),IF(LEFT(A44,1)="X",IFERROR(INDIRECT(ADDRESS(MATCH(A45,OFFSET(INDIRECT(ADDRESS(1,3,,,A44)),0,0,200,1),0),2,,,A44)),""),IFERROR(INDIRECT(ADDRESS(MATCH(A45,OFFSET(INDIRECT(ADDRESS(3,2,,,A44)),1,6+MAX(OFFSET(INDIRECT(ADDRESS(3,2,,,A44)),0,0,1,20)),2*MAX(OFFSET(INDIRECT(ADDRESS(3,2,,,A44)),0,0,1,20)),1),0)+3,3,,,A44)),"")))</f>
        <v>Лукьянова, Трофимов</v>
      </c>
      <c r="C44" s="106"/>
      <c r="D44" s="27">
        <v>4</v>
      </c>
      <c r="E44" s="28"/>
      <c r="I44" s="30"/>
      <c r="M44" s="30"/>
      <c r="P44" s="33"/>
      <c r="Q44" s="30"/>
    </row>
    <row r="45" spans="1:19" ht="15" customHeight="1" x14ac:dyDescent="0.25">
      <c r="A45" s="1">
        <v>1</v>
      </c>
      <c r="E45" s="29"/>
      <c r="I45" s="30"/>
      <c r="M45" s="30"/>
      <c r="P45" s="33"/>
      <c r="Q45" s="30"/>
    </row>
    <row r="46" spans="1:19" ht="15" customHeight="1" x14ac:dyDescent="0.25">
      <c r="B46" s="24" t="s">
        <v>6</v>
      </c>
      <c r="C46" s="26" t="s">
        <v>28</v>
      </c>
      <c r="E46" s="30"/>
      <c r="F46" s="107" t="str">
        <f ca="1">IF(ISBLANK(D44),"",IF(D44&gt;D48,B44,B48))</f>
        <v>Сафонова, Мишин</v>
      </c>
      <c r="G46" s="106"/>
      <c r="H46" s="27">
        <v>9</v>
      </c>
      <c r="I46" s="31"/>
      <c r="M46" s="30"/>
      <c r="P46" s="33"/>
      <c r="Q46" s="30"/>
    </row>
    <row r="47" spans="1:19" ht="15" customHeight="1" x14ac:dyDescent="0.25">
      <c r="E47" s="30"/>
      <c r="M47" s="30"/>
      <c r="P47" s="33"/>
      <c r="Q47" s="30"/>
    </row>
    <row r="48" spans="1:19" ht="15" customHeight="1" x14ac:dyDescent="0.25">
      <c r="A48" s="1" t="s">
        <v>17</v>
      </c>
      <c r="B48" s="105" t="str">
        <f ca="1">IF(LEFT(A49,1)="-",IF(ISBLANK(INDIRECT(ADDRESS(2^MID(A49,2,1)+2+(MID(A49,3,2)-1)*2^(MID(A49,2,1)+2),MID(A49,2,1)*4,,,A48))),"",IF(INDIRECT(ADDRESS(2^MID(A49,2,1)+2+(MID(A49,3,2)-1)*2^(MID(A49,2,1)+2),MID(A49,2,1)*4,,,A48))&gt;INDIRECT(ADDRESS(2^(1+MID(A49,2,1))+2^MID(A49,2,1)+2+(MID(A49,3,2)-1)*2^(MID(A49,2,1)+2),MID(A49,2,1)*4,,,A48)),INDIRECT(ADDRESS(2^(1+MID(A49,2,1))+2^MID(A49,2,1)+2+(MID(A49,3,2)-1)*2^(MID(A49,2,1)+2),MID(A49,2,1)*4-2,,,A48)),INDIRECT(ADDRESS(2^MID(A49,2,1)+2+(MID(A49,3,2)-1)*2^(MID(A49,2,1)+2),MID(A49,2,1)*4-2,,,A48)))),IF(LEFT(A48,1)="X",IFERROR(INDIRECT(ADDRESS(MATCH(A49,OFFSET(INDIRECT(ADDRESS(1,3,,,A48)),0,0,200,1),0),2,,,A48)),""),IFERROR(INDIRECT(ADDRESS(MATCH(A49,OFFSET(INDIRECT(ADDRESS(3,2,,,A48)),1,6+MAX(OFFSET(INDIRECT(ADDRESS(3,2,,,A48)),0,0,1,20)),2*MAX(OFFSET(INDIRECT(ADDRESS(3,2,,,A48)),0,0,1,20)),1),0)+3,3,,,A48)),"")))</f>
        <v>Сафонова, Мишин</v>
      </c>
      <c r="C48" s="106"/>
      <c r="D48" s="27">
        <v>13</v>
      </c>
      <c r="E48" s="31"/>
      <c r="M48" s="30"/>
      <c r="P48" s="33"/>
      <c r="Q48" s="30"/>
    </row>
    <row r="49" spans="1:17" ht="15" customHeight="1" x14ac:dyDescent="0.25">
      <c r="A49" s="1">
        <v>2</v>
      </c>
      <c r="M49" s="30"/>
      <c r="P49" s="33"/>
      <c r="Q49" s="30"/>
    </row>
    <row r="50" spans="1:17" ht="15" customHeight="1" x14ac:dyDescent="0.25">
      <c r="J50" s="24" t="s">
        <v>6</v>
      </c>
      <c r="K50" s="25">
        <v>3</v>
      </c>
      <c r="L50" s="26"/>
      <c r="M50" s="30"/>
      <c r="N50" s="107" t="str">
        <f ca="1">IF(ISBLANK(L42),"",IF(L42&gt;L58,J42,J58))</f>
        <v>Артюхина, Гулинин</v>
      </c>
      <c r="O50" s="105"/>
      <c r="P50" s="27">
        <v>13</v>
      </c>
      <c r="Q50" s="31"/>
    </row>
    <row r="51" spans="1:17" ht="15" customHeight="1" x14ac:dyDescent="0.25">
      <c r="M51" s="30"/>
    </row>
    <row r="52" spans="1:17" ht="15" customHeight="1" x14ac:dyDescent="0.25">
      <c r="A52" s="1" t="s">
        <v>21</v>
      </c>
      <c r="B52" s="105" t="str">
        <f ca="1">IF(LEFT(A53,1)="-",IF(ISBLANK(INDIRECT(ADDRESS(2^MID(A53,2,1)+2+(MID(A53,3,2)-1)*2^(MID(A53,2,1)+2),MID(A53,2,1)*4,,,A52))),"",IF(INDIRECT(ADDRESS(2^MID(A53,2,1)+2+(MID(A53,3,2)-1)*2^(MID(A53,2,1)+2),MID(A53,2,1)*4,,,A52))&gt;INDIRECT(ADDRESS(2^(1+MID(A53,2,1))+2^MID(A53,2,1)+2+(MID(A53,3,2)-1)*2^(MID(A53,2,1)+2),MID(A53,2,1)*4,,,A52)),INDIRECT(ADDRESS(2^(1+MID(A53,2,1))+2^MID(A53,2,1)+2+(MID(A53,3,2)-1)*2^(MID(A53,2,1)+2),MID(A53,2,1)*4-2,,,A52)),INDIRECT(ADDRESS(2^MID(A53,2,1)+2+(MID(A53,3,2)-1)*2^(MID(A53,2,1)+2),MID(A53,2,1)*4-2,,,A52)))),IF(LEFT(A52,1)="X",IFERROR(INDIRECT(ADDRESS(MATCH(A53,OFFSET(INDIRECT(ADDRESS(1,3,,,A52)),0,0,200,1),0),2,,,A52)),""),IFERROR(INDIRECT(ADDRESS(MATCH(A53,OFFSET(INDIRECT(ADDRESS(3,2,,,A52)),1,6+MAX(OFFSET(INDIRECT(ADDRESS(3,2,,,A52)),0,0,1,20)),2*MAX(OFFSET(INDIRECT(ADDRESS(3,2,,,A52)),0,0,1,20)),1),0)+3,3,,,A52)),"")))</f>
        <v>Крошилова-Вахрушев</v>
      </c>
      <c r="C52" s="106"/>
      <c r="D52" s="27">
        <v>4</v>
      </c>
      <c r="E52" s="28"/>
      <c r="M52" s="30"/>
    </row>
    <row r="53" spans="1:17" ht="15" customHeight="1" x14ac:dyDescent="0.25">
      <c r="A53" s="1">
        <v>1</v>
      </c>
      <c r="E53" s="29"/>
      <c r="M53" s="30"/>
    </row>
    <row r="54" spans="1:17" ht="15" customHeight="1" x14ac:dyDescent="0.25">
      <c r="B54" s="24" t="s">
        <v>6</v>
      </c>
      <c r="C54" s="26" t="s">
        <v>29</v>
      </c>
      <c r="E54" s="30"/>
      <c r="F54" s="107" t="str">
        <f ca="1">IF(ISBLANK(D52),"",IF(D52&gt;D56,B52,B56))</f>
        <v>Багаутдинова, Гаджиев</v>
      </c>
      <c r="G54" s="106"/>
      <c r="H54" s="27">
        <v>4</v>
      </c>
      <c r="I54" s="28"/>
      <c r="M54" s="30"/>
    </row>
    <row r="55" spans="1:17" ht="15" customHeight="1" x14ac:dyDescent="0.25">
      <c r="E55" s="30"/>
      <c r="I55" s="29"/>
      <c r="M55" s="30"/>
    </row>
    <row r="56" spans="1:17" ht="15" customHeight="1" x14ac:dyDescent="0.25">
      <c r="A56" s="1" t="s">
        <v>16</v>
      </c>
      <c r="B56" s="105" t="str">
        <f ca="1">IF(LEFT(A57,1)="-",IF(ISBLANK(INDIRECT(ADDRESS(2^MID(A57,2,1)+2+(MID(A57,3,2)-1)*2^(MID(A57,2,1)+2),MID(A57,2,1)*4,,,A56))),"",IF(INDIRECT(ADDRESS(2^MID(A57,2,1)+2+(MID(A57,3,2)-1)*2^(MID(A57,2,1)+2),MID(A57,2,1)*4,,,A56))&gt;INDIRECT(ADDRESS(2^(1+MID(A57,2,1))+2^MID(A57,2,1)+2+(MID(A57,3,2)-1)*2^(MID(A57,2,1)+2),MID(A57,2,1)*4,,,A56)),INDIRECT(ADDRESS(2^(1+MID(A57,2,1))+2^MID(A57,2,1)+2+(MID(A57,3,2)-1)*2^(MID(A57,2,1)+2),MID(A57,2,1)*4-2,,,A56)),INDIRECT(ADDRESS(2^MID(A57,2,1)+2+(MID(A57,3,2)-1)*2^(MID(A57,2,1)+2),MID(A57,2,1)*4-2,,,A56)))),IF(LEFT(A56,1)="X",IFERROR(INDIRECT(ADDRESS(MATCH(A57,OFFSET(INDIRECT(ADDRESS(1,3,,,A56)),0,0,200,1),0),2,,,A56)),""),IFERROR(INDIRECT(ADDRESS(MATCH(A57,OFFSET(INDIRECT(ADDRESS(3,2,,,A56)),1,6+MAX(OFFSET(INDIRECT(ADDRESS(3,2,,,A56)),0,0,1,20)),2*MAX(OFFSET(INDIRECT(ADDRESS(3,2,,,A56)),0,0,1,20)),1),0)+3,3,,,A56)),"")))</f>
        <v>Багаутдинова, Гаджиев</v>
      </c>
      <c r="C56" s="106"/>
      <c r="D56" s="27">
        <v>13</v>
      </c>
      <c r="E56" s="31"/>
      <c r="I56" s="30"/>
      <c r="M56" s="30"/>
    </row>
    <row r="57" spans="1:17" ht="15" customHeight="1" x14ac:dyDescent="0.25">
      <c r="A57" s="1">
        <v>2</v>
      </c>
      <c r="I57" s="30"/>
      <c r="M57" s="30"/>
    </row>
    <row r="58" spans="1:17" ht="15" customHeight="1" x14ac:dyDescent="0.25">
      <c r="F58" s="24" t="s">
        <v>6</v>
      </c>
      <c r="G58" s="25" t="s">
        <v>26</v>
      </c>
      <c r="H58" s="26"/>
      <c r="I58" s="30"/>
      <c r="J58" s="107" t="str">
        <f ca="1">IF(ISBLANK(H54),"",IF(H54&gt;H62,F54,F62))</f>
        <v>Артюхина, Гулинин</v>
      </c>
      <c r="K58" s="106"/>
      <c r="L58" s="27">
        <v>13</v>
      </c>
      <c r="M58" s="31"/>
    </row>
    <row r="59" spans="1:17" ht="15" customHeight="1" x14ac:dyDescent="0.25">
      <c r="I59" s="30"/>
    </row>
    <row r="60" spans="1:17" ht="15" customHeight="1" x14ac:dyDescent="0.25">
      <c r="A60" s="1" t="s">
        <v>22</v>
      </c>
      <c r="B60" s="105" t="str">
        <f ca="1">IF(LEFT(A61,1)="-",IF(ISBLANK(INDIRECT(ADDRESS(2^MID(A61,2,1)+2+(MID(A61,3,2)-1)*2^(MID(A61,2,1)+2),MID(A61,2,1)*4,,,A60))),"",IF(INDIRECT(ADDRESS(2^MID(A61,2,1)+2+(MID(A61,3,2)-1)*2^(MID(A61,2,1)+2),MID(A61,2,1)*4,,,A60))&gt;INDIRECT(ADDRESS(2^(1+MID(A61,2,1))+2^MID(A61,2,1)+2+(MID(A61,3,2)-1)*2^(MID(A61,2,1)+2),MID(A61,2,1)*4,,,A60)),INDIRECT(ADDRESS(2^(1+MID(A61,2,1))+2^MID(A61,2,1)+2+(MID(A61,3,2)-1)*2^(MID(A61,2,1)+2),MID(A61,2,1)*4-2,,,A60)),INDIRECT(ADDRESS(2^MID(A61,2,1)+2+(MID(A61,3,2)-1)*2^(MID(A61,2,1)+2),MID(A61,2,1)*4-2,,,A60)))),IF(LEFT(A60,1)="X",IFERROR(INDIRECT(ADDRESS(MATCH(A61,OFFSET(INDIRECT(ADDRESS(1,3,,,A60)),0,0,200,1),0),2,,,A60)),""),IFERROR(INDIRECT(ADDRESS(MATCH(A61,OFFSET(INDIRECT(ADDRESS(3,2,,,A60)),1,6+MAX(OFFSET(INDIRECT(ADDRESS(3,2,,,A60)),0,0,1,20)),2*MAX(OFFSET(INDIRECT(ADDRESS(3,2,,,A60)),0,0,1,20)),1),0)+3,3,,,A60)),"")))</f>
        <v>Дубовицкая-Крошилов</v>
      </c>
      <c r="C60" s="106"/>
      <c r="D60" s="27">
        <v>11</v>
      </c>
      <c r="E60" s="28"/>
      <c r="I60" s="30"/>
    </row>
    <row r="61" spans="1:17" ht="15" customHeight="1" x14ac:dyDescent="0.25">
      <c r="A61" s="1">
        <v>1</v>
      </c>
      <c r="E61" s="29"/>
      <c r="I61" s="30"/>
    </row>
    <row r="62" spans="1:17" ht="15" customHeight="1" x14ac:dyDescent="0.25">
      <c r="B62" s="24" t="s">
        <v>6</v>
      </c>
      <c r="C62" s="26" t="s">
        <v>30</v>
      </c>
      <c r="E62" s="30"/>
      <c r="F62" s="107" t="str">
        <f ca="1">IF(ISBLANK(D60),"",IF(D60&gt;D64,B60,B64))</f>
        <v>Артюхина, Гулинин</v>
      </c>
      <c r="G62" s="106"/>
      <c r="H62" s="27">
        <v>13</v>
      </c>
      <c r="I62" s="31"/>
    </row>
    <row r="63" spans="1:17" ht="15" customHeight="1" x14ac:dyDescent="0.25">
      <c r="C63" s="26"/>
      <c r="E63" s="30"/>
    </row>
    <row r="64" spans="1:17" ht="15" customHeight="1" x14ac:dyDescent="0.25">
      <c r="A64" s="1" t="s">
        <v>15</v>
      </c>
      <c r="B64" s="105" t="str">
        <f ca="1">IF(LEFT(A65,1)="-",IF(ISBLANK(INDIRECT(ADDRESS(2^MID(A65,2,1)+2+(MID(A65,3,2)-1)*2^(MID(A65,2,1)+2),MID(A65,2,1)*4,,,A64))),"",IF(INDIRECT(ADDRESS(2^MID(A65,2,1)+2+(MID(A65,3,2)-1)*2^(MID(A65,2,1)+2),MID(A65,2,1)*4,,,A64))&gt;INDIRECT(ADDRESS(2^(1+MID(A65,2,1))+2^MID(A65,2,1)+2+(MID(A65,3,2)-1)*2^(MID(A65,2,1)+2),MID(A65,2,1)*4,,,A64)),INDIRECT(ADDRESS(2^(1+MID(A65,2,1))+2^MID(A65,2,1)+2+(MID(A65,3,2)-1)*2^(MID(A65,2,1)+2),MID(A65,2,1)*4-2,,,A64)),INDIRECT(ADDRESS(2^MID(A65,2,1)+2+(MID(A65,3,2)-1)*2^(MID(A65,2,1)+2),MID(A65,2,1)*4-2,,,A64)))),IF(LEFT(A64,1)="X",IFERROR(INDIRECT(ADDRESS(MATCH(A65,OFFSET(INDIRECT(ADDRESS(1,3,,,A64)),0,0,200,1),0),2,,,A64)),""),IFERROR(INDIRECT(ADDRESS(MATCH(A65,OFFSET(INDIRECT(ADDRESS(3,2,,,A64)),1,6+MAX(OFFSET(INDIRECT(ADDRESS(3,2,,,A64)),0,0,1,20)),2*MAX(OFFSET(INDIRECT(ADDRESS(3,2,,,A64)),0,0,1,20)),1),0)+3,3,,,A64)),"")))</f>
        <v>Артюхина, Гулинин</v>
      </c>
      <c r="C64" s="106"/>
      <c r="D64" s="27">
        <v>13</v>
      </c>
      <c r="E64" s="31"/>
    </row>
    <row r="65" spans="1:7" x14ac:dyDescent="0.25">
      <c r="A65" s="1">
        <v>2</v>
      </c>
    </row>
    <row r="66" spans="1:7" x14ac:dyDescent="0.25">
      <c r="C66" s="34" t="s">
        <v>14</v>
      </c>
    </row>
    <row r="68" spans="1:7" ht="15" customHeight="1" x14ac:dyDescent="0.25">
      <c r="B68" s="105" t="str">
        <f ca="1">IF(ISBLANK(L10),"",IF(L10&gt;L26,J26,J10))</f>
        <v>Алкина, Шундрин</v>
      </c>
      <c r="C68" s="106"/>
      <c r="D68" s="27">
        <v>13</v>
      </c>
      <c r="E68" s="28"/>
      <c r="F68" s="111"/>
      <c r="G68" s="111"/>
    </row>
    <row r="69" spans="1:7" ht="15" customHeight="1" x14ac:dyDescent="0.25">
      <c r="E69" s="29"/>
    </row>
    <row r="70" spans="1:7" ht="15" customHeight="1" x14ac:dyDescent="0.25">
      <c r="B70" s="24" t="s">
        <v>6</v>
      </c>
      <c r="C70" s="26">
        <v>1</v>
      </c>
      <c r="E70" s="30"/>
      <c r="F70" s="107" t="str">
        <f ca="1">IF(ISBLANK(D68),"",IF(D68&gt;D72,B68,B72))</f>
        <v>Алкина, Шундрин</v>
      </c>
      <c r="G70" s="105"/>
    </row>
    <row r="71" spans="1:7" ht="15" customHeight="1" x14ac:dyDescent="0.25">
      <c r="E71" s="30"/>
    </row>
    <row r="72" spans="1:7" ht="15" customHeight="1" x14ac:dyDescent="0.25">
      <c r="B72" s="105" t="str">
        <f ca="1">IF(ISBLANK(L42),"",IF(L42&gt;L58,J58,J42))</f>
        <v>Сафонова, Мишин</v>
      </c>
      <c r="C72" s="106"/>
      <c r="D72" s="27">
        <v>4</v>
      </c>
      <c r="E72" s="31"/>
    </row>
    <row r="86" spans="12:12" ht="15" customHeight="1" x14ac:dyDescent="0.25">
      <c r="L86" s="26"/>
    </row>
  </sheetData>
  <mergeCells count="37">
    <mergeCell ref="P1:Q1"/>
    <mergeCell ref="F62:G62"/>
    <mergeCell ref="B64:C64"/>
    <mergeCell ref="B68:C68"/>
    <mergeCell ref="F68:G68"/>
    <mergeCell ref="F38:G38"/>
    <mergeCell ref="B40:C40"/>
    <mergeCell ref="J42:K42"/>
    <mergeCell ref="B44:C44"/>
    <mergeCell ref="F46:G46"/>
    <mergeCell ref="B48:C48"/>
    <mergeCell ref="J26:K26"/>
    <mergeCell ref="B28:C28"/>
    <mergeCell ref="F30:G30"/>
    <mergeCell ref="B32:C32"/>
    <mergeCell ref="B1:K1"/>
    <mergeCell ref="F70:G70"/>
    <mergeCell ref="B72:C72"/>
    <mergeCell ref="N50:O50"/>
    <mergeCell ref="B52:C52"/>
    <mergeCell ref="F54:G54"/>
    <mergeCell ref="B56:C56"/>
    <mergeCell ref="J58:K58"/>
    <mergeCell ref="B60:C60"/>
    <mergeCell ref="R34:S34"/>
    <mergeCell ref="B36:C36"/>
    <mergeCell ref="F14:G14"/>
    <mergeCell ref="B16:C16"/>
    <mergeCell ref="N18:O18"/>
    <mergeCell ref="B20:C20"/>
    <mergeCell ref="F22:G22"/>
    <mergeCell ref="B24:C24"/>
    <mergeCell ref="B4:C4"/>
    <mergeCell ref="F6:G6"/>
    <mergeCell ref="B8:C8"/>
    <mergeCell ref="J10:K10"/>
    <mergeCell ref="B12:C12"/>
  </mergeCells>
  <pageMargins left="0.25" right="0.25" top="0.75" bottom="0.75" header="0.3" footer="0.3"/>
  <pageSetup paperSize="9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Normal="100" workbookViewId="0">
      <selection activeCell="G35" sqref="G35"/>
    </sheetView>
  </sheetViews>
  <sheetFormatPr defaultRowHeight="15" x14ac:dyDescent="0.25"/>
  <cols>
    <col min="1" max="1" width="7" style="51" customWidth="1"/>
    <col min="2" max="15" width="9.140625" style="25" customWidth="1"/>
    <col min="16" max="16384" width="9.140625" style="25"/>
  </cols>
  <sheetData>
    <row r="1" spans="1:13" ht="37.5" customHeight="1" x14ac:dyDescent="0.25">
      <c r="B1" s="113" t="s">
        <v>31</v>
      </c>
      <c r="C1" s="113"/>
      <c r="D1" s="113"/>
      <c r="E1" s="113"/>
      <c r="F1" s="113"/>
      <c r="G1" s="26"/>
      <c r="H1" s="26"/>
      <c r="I1" s="26"/>
      <c r="J1" s="26"/>
      <c r="K1" s="26"/>
    </row>
    <row r="2" spans="1:13" x14ac:dyDescent="0.25">
      <c r="C2" s="26"/>
    </row>
    <row r="3" spans="1:13" x14ac:dyDescent="0.25">
      <c r="C3" s="26"/>
    </row>
    <row r="4" spans="1:13" ht="15" customHeight="1" x14ac:dyDescent="0.25">
      <c r="A4" s="51" t="s">
        <v>168</v>
      </c>
      <c r="B4" s="105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Кайтукова, Новиков</v>
      </c>
      <c r="C4" s="106"/>
      <c r="D4" s="27">
        <v>13</v>
      </c>
      <c r="E4" s="28"/>
    </row>
    <row r="5" spans="1:13" x14ac:dyDescent="0.25">
      <c r="A5" s="51">
        <v>-11</v>
      </c>
      <c r="C5" s="26"/>
      <c r="E5" s="29"/>
    </row>
    <row r="6" spans="1:13" ht="15" customHeight="1" x14ac:dyDescent="0.25">
      <c r="B6" s="24" t="s">
        <v>6</v>
      </c>
      <c r="C6" s="26" t="s">
        <v>30</v>
      </c>
      <c r="E6" s="30"/>
      <c r="F6" s="107" t="str">
        <f ca="1">IF(ISBLANK(D4),"",IF(D4&gt;D8,B4,B8))</f>
        <v>Кайтукова, Новиков</v>
      </c>
      <c r="G6" s="106"/>
      <c r="H6" s="27">
        <v>5</v>
      </c>
      <c r="I6" s="28"/>
    </row>
    <row r="7" spans="1:13" x14ac:dyDescent="0.25">
      <c r="C7" s="26"/>
      <c r="E7" s="30"/>
      <c r="I7" s="29"/>
    </row>
    <row r="8" spans="1:13" ht="15" customHeight="1" x14ac:dyDescent="0.25">
      <c r="A8" s="53" t="s">
        <v>168</v>
      </c>
      <c r="B8" s="105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Хмылевы</v>
      </c>
      <c r="C8" s="106"/>
      <c r="D8" s="27">
        <v>11</v>
      </c>
      <c r="E8" s="31"/>
      <c r="I8" s="30"/>
    </row>
    <row r="9" spans="1:13" x14ac:dyDescent="0.25">
      <c r="A9" s="51">
        <v>-12</v>
      </c>
      <c r="C9" s="26"/>
      <c r="I9" s="30"/>
    </row>
    <row r="10" spans="1:13" ht="15" customHeight="1" x14ac:dyDescent="0.25">
      <c r="C10" s="26"/>
      <c r="F10" s="24" t="s">
        <v>6</v>
      </c>
      <c r="G10" s="25">
        <v>4</v>
      </c>
      <c r="H10" s="26"/>
      <c r="I10" s="30"/>
      <c r="J10" s="107" t="str">
        <f ca="1">IF(ISBLANK(H6),"",IF(H6&gt;H14,F6,F14))</f>
        <v>Мурашова, Ли</v>
      </c>
      <c r="K10" s="105"/>
      <c r="L10" s="27">
        <v>5</v>
      </c>
      <c r="M10" s="28"/>
    </row>
    <row r="11" spans="1:13" x14ac:dyDescent="0.25">
      <c r="C11" s="26"/>
      <c r="I11" s="30"/>
      <c r="M11" s="29"/>
    </row>
    <row r="12" spans="1:13" ht="15" customHeight="1" x14ac:dyDescent="0.25">
      <c r="A12" s="53" t="s">
        <v>168</v>
      </c>
      <c r="B12" s="105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Зубова, Поляков</v>
      </c>
      <c r="C12" s="106"/>
      <c r="D12" s="27">
        <v>9</v>
      </c>
      <c r="E12" s="28"/>
      <c r="I12" s="30"/>
      <c r="M12" s="30"/>
    </row>
    <row r="13" spans="1:13" x14ac:dyDescent="0.25">
      <c r="A13" s="51">
        <v>-13</v>
      </c>
      <c r="C13" s="26"/>
      <c r="E13" s="29"/>
      <c r="I13" s="30"/>
      <c r="M13" s="30"/>
    </row>
    <row r="14" spans="1:13" ht="15" customHeight="1" x14ac:dyDescent="0.25">
      <c r="B14" s="24" t="s">
        <v>6</v>
      </c>
      <c r="C14" s="26" t="s">
        <v>28</v>
      </c>
      <c r="E14" s="30"/>
      <c r="F14" s="107" t="str">
        <f ca="1">IF(ISBLANK(D12),"",IF(D12&gt;D16,B12,B16))</f>
        <v>Мурашова, Ли</v>
      </c>
      <c r="G14" s="106"/>
      <c r="H14" s="27">
        <v>13</v>
      </c>
      <c r="I14" s="31"/>
      <c r="M14" s="30"/>
    </row>
    <row r="15" spans="1:13" x14ac:dyDescent="0.25">
      <c r="E15" s="30"/>
      <c r="M15" s="30"/>
    </row>
    <row r="16" spans="1:13" ht="15" customHeight="1" x14ac:dyDescent="0.25">
      <c r="A16" s="53" t="s">
        <v>168</v>
      </c>
      <c r="B16" s="105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Мурашова, Ли</v>
      </c>
      <c r="C16" s="106"/>
      <c r="D16" s="27">
        <v>13</v>
      </c>
      <c r="E16" s="31"/>
      <c r="M16" s="30"/>
    </row>
    <row r="17" spans="1:15" ht="15" customHeight="1" x14ac:dyDescent="0.25">
      <c r="A17" s="51">
        <v>-14</v>
      </c>
      <c r="M17" s="30"/>
    </row>
    <row r="18" spans="1:15" ht="15" customHeight="1" x14ac:dyDescent="0.25">
      <c r="B18" s="24"/>
      <c r="J18" s="24" t="s">
        <v>6</v>
      </c>
      <c r="K18" s="25">
        <v>4</v>
      </c>
      <c r="L18" s="26"/>
      <c r="M18" s="30"/>
      <c r="N18" s="107" t="str">
        <f ca="1">IF(ISBLANK(L10),"",IF(L10&gt;L26,J10,J26))</f>
        <v>Дубовицкая-Крошилов</v>
      </c>
      <c r="O18" s="105"/>
    </row>
    <row r="19" spans="1:15" ht="15" customHeight="1" x14ac:dyDescent="0.25">
      <c r="M19" s="30"/>
    </row>
    <row r="20" spans="1:15" ht="15" customHeight="1" x14ac:dyDescent="0.25">
      <c r="A20" s="53" t="s">
        <v>168</v>
      </c>
      <c r="B20" s="105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Чекмарева, Лямунов</v>
      </c>
      <c r="C20" s="106"/>
      <c r="D20" s="27">
        <v>9</v>
      </c>
      <c r="E20" s="28"/>
      <c r="M20" s="30"/>
    </row>
    <row r="21" spans="1:15" ht="15" customHeight="1" x14ac:dyDescent="0.25">
      <c r="A21" s="51">
        <v>-15</v>
      </c>
      <c r="E21" s="29"/>
      <c r="M21" s="30"/>
    </row>
    <row r="22" spans="1:15" ht="15" customHeight="1" x14ac:dyDescent="0.25">
      <c r="B22" s="24" t="s">
        <v>6</v>
      </c>
      <c r="C22" s="26" t="s">
        <v>29</v>
      </c>
      <c r="E22" s="30"/>
      <c r="F22" s="107" t="str">
        <f ca="1">IF(ISBLANK(D20),"",IF(D20&gt;D24,B20,B24))</f>
        <v>Лукьянова, Трофимов</v>
      </c>
      <c r="G22" s="106"/>
      <c r="H22" s="27">
        <v>2</v>
      </c>
      <c r="I22" s="28"/>
      <c r="M22" s="30"/>
    </row>
    <row r="23" spans="1:15" ht="15" customHeight="1" x14ac:dyDescent="0.25">
      <c r="E23" s="30"/>
      <c r="I23" s="29"/>
      <c r="M23" s="30"/>
    </row>
    <row r="24" spans="1:15" ht="15" customHeight="1" x14ac:dyDescent="0.25">
      <c r="A24" s="53" t="s">
        <v>168</v>
      </c>
      <c r="B24" s="105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Лукьянова, Трофимов</v>
      </c>
      <c r="C24" s="106"/>
      <c r="D24" s="27">
        <v>10</v>
      </c>
      <c r="E24" s="31"/>
      <c r="I24" s="30"/>
      <c r="M24" s="30"/>
    </row>
    <row r="25" spans="1:15" ht="15" customHeight="1" x14ac:dyDescent="0.25">
      <c r="A25" s="51">
        <v>-16</v>
      </c>
      <c r="I25" s="30"/>
      <c r="M25" s="30"/>
    </row>
    <row r="26" spans="1:15" ht="15" customHeight="1" x14ac:dyDescent="0.25">
      <c r="F26" s="24" t="s">
        <v>6</v>
      </c>
      <c r="G26" s="25">
        <v>6</v>
      </c>
      <c r="H26" s="26"/>
      <c r="I26" s="30"/>
      <c r="J26" s="107" t="str">
        <f ca="1">IF(ISBLANK(H22),"",IF(H22&gt;H30,F22,F30))</f>
        <v>Дубовицкая-Крошилов</v>
      </c>
      <c r="K26" s="106"/>
      <c r="L26" s="27">
        <v>13</v>
      </c>
      <c r="M26" s="31"/>
    </row>
    <row r="27" spans="1:15" ht="15" customHeight="1" x14ac:dyDescent="0.25">
      <c r="I27" s="30"/>
    </row>
    <row r="28" spans="1:15" ht="15" customHeight="1" x14ac:dyDescent="0.25">
      <c r="A28" s="53" t="s">
        <v>168</v>
      </c>
      <c r="B28" s="105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Крошилова-Вахрушев</v>
      </c>
      <c r="C28" s="106"/>
      <c r="D28" s="27">
        <v>6</v>
      </c>
      <c r="E28" s="28"/>
      <c r="I28" s="30"/>
    </row>
    <row r="29" spans="1:15" ht="15" customHeight="1" x14ac:dyDescent="0.25">
      <c r="A29" s="51">
        <v>-17</v>
      </c>
      <c r="E29" s="29"/>
      <c r="I29" s="30"/>
    </row>
    <row r="30" spans="1:15" ht="15" customHeight="1" x14ac:dyDescent="0.25">
      <c r="B30" s="24" t="s">
        <v>6</v>
      </c>
      <c r="C30" s="26" t="s">
        <v>23</v>
      </c>
      <c r="E30" s="30"/>
      <c r="F30" s="107" t="str">
        <f ca="1">IF(ISBLANK(D28),"",IF(D28&gt;D32,B28,B32))</f>
        <v>Дубовицкая-Крошилов</v>
      </c>
      <c r="G30" s="106"/>
      <c r="H30" s="27">
        <v>13</v>
      </c>
      <c r="I30" s="31"/>
    </row>
    <row r="31" spans="1:15" ht="15" customHeight="1" x14ac:dyDescent="0.25">
      <c r="E31" s="30"/>
    </row>
    <row r="32" spans="1:15" ht="15" customHeight="1" x14ac:dyDescent="0.25">
      <c r="A32" s="53" t="s">
        <v>168</v>
      </c>
      <c r="B32" s="105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Дубовицкая-Крошилов</v>
      </c>
      <c r="C32" s="106"/>
      <c r="D32" s="27">
        <v>13</v>
      </c>
      <c r="E32" s="31"/>
    </row>
    <row r="33" spans="1:8" x14ac:dyDescent="0.25">
      <c r="A33" s="51">
        <v>-18</v>
      </c>
    </row>
    <row r="34" spans="1:8" x14ac:dyDescent="0.25">
      <c r="C34" s="34" t="s">
        <v>14</v>
      </c>
    </row>
    <row r="36" spans="1:8" ht="15" customHeight="1" x14ac:dyDescent="0.25">
      <c r="B36" s="105" t="str">
        <f ca="1">IF(ISBLANK(H6),"",IF(H6&gt;H14,F14,F6))</f>
        <v>Кайтукова, Новиков</v>
      </c>
      <c r="C36" s="106"/>
      <c r="D36" s="27">
        <v>6</v>
      </c>
      <c r="E36" s="28"/>
      <c r="F36" s="111"/>
      <c r="G36" s="111"/>
    </row>
    <row r="37" spans="1:8" ht="15" customHeight="1" x14ac:dyDescent="0.25">
      <c r="E37" s="29"/>
    </row>
    <row r="38" spans="1:8" ht="15" customHeight="1" x14ac:dyDescent="0.25">
      <c r="B38" s="24" t="s">
        <v>6</v>
      </c>
      <c r="C38" s="25">
        <v>6</v>
      </c>
      <c r="E38" s="30"/>
      <c r="F38" s="107" t="str">
        <f ca="1">IF(ISBLANK(D36),"",IF(D36&gt;D40,B36,B40))</f>
        <v>Лукьянова, Трофимов</v>
      </c>
      <c r="G38" s="105"/>
    </row>
    <row r="39" spans="1:8" ht="15" customHeight="1" x14ac:dyDescent="0.25">
      <c r="E39" s="30"/>
    </row>
    <row r="40" spans="1:8" ht="15" customHeight="1" x14ac:dyDescent="0.25">
      <c r="B40" s="105" t="str">
        <f ca="1">IF(ISBLANK(H22),"",IF(H22&gt;H30,F30,F22))</f>
        <v>Лукьянова, Трофимов</v>
      </c>
      <c r="C40" s="106"/>
      <c r="D40" s="27">
        <v>13</v>
      </c>
      <c r="E40" s="31"/>
    </row>
    <row r="41" spans="1:8" x14ac:dyDescent="0.25">
      <c r="A41" s="52"/>
      <c r="B41"/>
      <c r="C41"/>
      <c r="D41"/>
      <c r="E41"/>
      <c r="F41"/>
      <c r="G41"/>
      <c r="H41"/>
    </row>
  </sheetData>
  <mergeCells count="20">
    <mergeCell ref="B24:C24"/>
    <mergeCell ref="F38:G38"/>
    <mergeCell ref="B40:C40"/>
    <mergeCell ref="J26:K26"/>
    <mergeCell ref="B28:C28"/>
    <mergeCell ref="F30:G30"/>
    <mergeCell ref="B32:C32"/>
    <mergeCell ref="B36:C36"/>
    <mergeCell ref="F36:G36"/>
    <mergeCell ref="B12:C12"/>
    <mergeCell ref="N18:O18"/>
    <mergeCell ref="B20:C20"/>
    <mergeCell ref="F22:G22"/>
    <mergeCell ref="F14:G14"/>
    <mergeCell ref="B16:C16"/>
    <mergeCell ref="B1:F1"/>
    <mergeCell ref="B4:C4"/>
    <mergeCell ref="F6:G6"/>
    <mergeCell ref="B8:C8"/>
    <mergeCell ref="J10:K10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8" sqref="O8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3" customWidth="1"/>
    <col min="14" max="15" width="10.28515625" customWidth="1"/>
  </cols>
  <sheetData>
    <row r="1" spans="2:13" ht="46.5" x14ac:dyDescent="0.25">
      <c r="B1" s="56" t="s">
        <v>32</v>
      </c>
      <c r="C1" s="56"/>
      <c r="D1" s="56"/>
      <c r="E1" s="56"/>
      <c r="F1" s="56"/>
      <c r="G1" s="56"/>
      <c r="H1" s="56"/>
      <c r="I1" s="56"/>
      <c r="J1" s="56"/>
      <c r="K1" s="56"/>
      <c r="M1"/>
    </row>
    <row r="2" spans="2:13" ht="15.75" thickBot="1" x14ac:dyDescent="0.3">
      <c r="M2"/>
    </row>
    <row r="3" spans="2:13" ht="15.75" thickBot="1" x14ac:dyDescent="0.3">
      <c r="B3" s="2"/>
      <c r="C3" s="57" t="s">
        <v>0</v>
      </c>
      <c r="D3" s="58"/>
      <c r="E3" s="5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2:13" ht="21" x14ac:dyDescent="0.25">
      <c r="B4" s="60">
        <v>1</v>
      </c>
      <c r="C4" s="62" t="s">
        <v>128</v>
      </c>
      <c r="D4" s="63"/>
      <c r="E4" s="64"/>
      <c r="F4" s="6" t="s">
        <v>4</v>
      </c>
      <c r="G4" s="7" t="str">
        <f ca="1">INDIRECT(ADDRESS(23,6))&amp;":"&amp;INDIRECT(ADDRESS(23,7))</f>
        <v>5:11</v>
      </c>
      <c r="H4" s="7" t="str">
        <f ca="1">INDIRECT(ADDRESS(26,7))&amp;":"&amp;INDIRECT(ADDRESS(26,6))</f>
        <v>10:5</v>
      </c>
      <c r="I4" s="7" t="str">
        <f ca="1">INDIRECT(ADDRESS(30,6))&amp;":"&amp;INDIRECT(ADDRESS(30,7))</f>
        <v>11:10</v>
      </c>
      <c r="J4" s="8" t="str">
        <f ca="1">INDIRECT(ADDRESS(35,7))&amp;":"&amp;INDIRECT(ADDRESS(35,6))</f>
        <v>13:7</v>
      </c>
      <c r="K4" s="68">
        <f ca="1">IF(COUNT(F5:J5)=0,"",COUNTIF(F5:J5,"&gt;0")+0.5*COUNTIF(F5:J5,0))</f>
        <v>3</v>
      </c>
      <c r="L4" s="9"/>
      <c r="M4" s="54">
        <v>1</v>
      </c>
    </row>
    <row r="5" spans="2:13" ht="21" x14ac:dyDescent="0.25">
      <c r="B5" s="61"/>
      <c r="C5" s="65"/>
      <c r="D5" s="66"/>
      <c r="E5" s="67"/>
      <c r="F5" s="10" t="s">
        <v>4</v>
      </c>
      <c r="G5" s="11">
        <f ca="1">IF(LEN(INDIRECT(ADDRESS(ROW()-1, COLUMN())))=1,"",INDIRECT(ADDRESS(23,6))-INDIRECT(ADDRESS(23,7)))</f>
        <v>-6</v>
      </c>
      <c r="H5" s="11">
        <f ca="1">IF(LEN(INDIRECT(ADDRESS(ROW()-1, COLUMN())))=1,"",INDIRECT(ADDRESS(26,7))-INDIRECT(ADDRESS(26,6)))</f>
        <v>5</v>
      </c>
      <c r="I5" s="11">
        <f ca="1">IF(LEN(INDIRECT(ADDRESS(ROW()-1, COLUMN())))=1,"",INDIRECT(ADDRESS(30,6))-INDIRECT(ADDRESS(30,7)))</f>
        <v>1</v>
      </c>
      <c r="J5" s="12">
        <f ca="1">IF(LEN(INDIRECT(ADDRESS(ROW()-1, COLUMN())))=1,"",INDIRECT(ADDRESS(35,7))-INDIRECT(ADDRESS(35,6)))</f>
        <v>6</v>
      </c>
      <c r="K5" s="69"/>
      <c r="L5" s="11">
        <f ca="1">IF(COUNT(F5:J5)=0,"",SUM(F5:J5))</f>
        <v>6</v>
      </c>
      <c r="M5" s="55"/>
    </row>
    <row r="6" spans="2:13" ht="21" x14ac:dyDescent="0.25">
      <c r="B6" s="70">
        <v>2</v>
      </c>
      <c r="C6" s="71" t="s">
        <v>129</v>
      </c>
      <c r="D6" s="72"/>
      <c r="E6" s="73"/>
      <c r="F6" s="13" t="str">
        <f ca="1">INDIRECT(ADDRESS(23,7))&amp;":"&amp;INDIRECT(ADDRESS(23,6))</f>
        <v>11:5</v>
      </c>
      <c r="G6" s="14" t="s">
        <v>4</v>
      </c>
      <c r="H6" s="15" t="str">
        <f ca="1">INDIRECT(ADDRESS(31,6))&amp;":"&amp;INDIRECT(ADDRESS(31,7))</f>
        <v>6:10</v>
      </c>
      <c r="I6" s="15" t="str">
        <f ca="1">INDIRECT(ADDRESS(34,7))&amp;":"&amp;INDIRECT(ADDRESS(34,6))</f>
        <v>9:11</v>
      </c>
      <c r="J6" s="16" t="str">
        <f ca="1">INDIRECT(ADDRESS(18,6))&amp;":"&amp;INDIRECT(ADDRESS(18,7))</f>
        <v>10:8</v>
      </c>
      <c r="K6" s="69">
        <f ca="1">IF(COUNT(F7:J7)=0,"",COUNTIF(F7:J7,"&gt;0")+0.5*COUNTIF(F7:J7,0))</f>
        <v>2</v>
      </c>
      <c r="L6" s="11"/>
      <c r="M6" s="55">
        <v>4</v>
      </c>
    </row>
    <row r="7" spans="2:13" ht="21" x14ac:dyDescent="0.25">
      <c r="B7" s="61"/>
      <c r="C7" s="71"/>
      <c r="D7" s="72"/>
      <c r="E7" s="73"/>
      <c r="F7" s="17">
        <f ca="1">IF(LEN(INDIRECT(ADDRESS(ROW()-1, COLUMN())))=1,"",INDIRECT(ADDRESS(23,7))-INDIRECT(ADDRESS(23,6)))</f>
        <v>6</v>
      </c>
      <c r="G7" s="18" t="s">
        <v>4</v>
      </c>
      <c r="H7" s="11">
        <f ca="1">IF(LEN(INDIRECT(ADDRESS(ROW()-1, COLUMN())))=1,"",INDIRECT(ADDRESS(31,6))-INDIRECT(ADDRESS(31,7)))</f>
        <v>-4</v>
      </c>
      <c r="I7" s="11">
        <f ca="1">IF(LEN(INDIRECT(ADDRESS(ROW()-1, COLUMN())))=1,"",INDIRECT(ADDRESS(34,7))-INDIRECT(ADDRESS(34,6)))</f>
        <v>-2</v>
      </c>
      <c r="J7" s="12">
        <f ca="1">IF(LEN(INDIRECT(ADDRESS(ROW()-1, COLUMN())))=1,"",INDIRECT(ADDRESS(18,6))-INDIRECT(ADDRESS(18,7)))</f>
        <v>2</v>
      </c>
      <c r="K7" s="69"/>
      <c r="L7" s="11">
        <f ca="1">IF(COUNT(F7:J7)=0,"",SUM(F7:J7))</f>
        <v>2</v>
      </c>
      <c r="M7" s="55"/>
    </row>
    <row r="8" spans="2:13" ht="21" x14ac:dyDescent="0.25">
      <c r="B8" s="70">
        <v>3</v>
      </c>
      <c r="C8" s="65" t="s">
        <v>130</v>
      </c>
      <c r="D8" s="66"/>
      <c r="E8" s="67"/>
      <c r="F8" s="13" t="str">
        <f ca="1">INDIRECT(ADDRESS(26,6))&amp;":"&amp;INDIRECT(ADDRESS(26,7))</f>
        <v>5:10</v>
      </c>
      <c r="G8" s="15" t="str">
        <f ca="1">INDIRECT(ADDRESS(31,7))&amp;":"&amp;INDIRECT(ADDRESS(31,6))</f>
        <v>10:6</v>
      </c>
      <c r="H8" s="14" t="s">
        <v>4</v>
      </c>
      <c r="I8" s="15" t="str">
        <f ca="1">INDIRECT(ADDRESS(19,6))&amp;":"&amp;INDIRECT(ADDRESS(19,7))</f>
        <v>13:10</v>
      </c>
      <c r="J8" s="16" t="str">
        <f ca="1">INDIRECT(ADDRESS(22,7))&amp;":"&amp;INDIRECT(ADDRESS(22,6))</f>
        <v>12:5</v>
      </c>
      <c r="K8" s="69">
        <f ca="1">IF(COUNT(F9:J9)=0,"",COUNTIF(F9:J9,"&gt;0")+0.5*COUNTIF(F9:J9,0))</f>
        <v>3</v>
      </c>
      <c r="L8" s="11"/>
      <c r="M8" s="55">
        <v>2</v>
      </c>
    </row>
    <row r="9" spans="2:13" ht="21" x14ac:dyDescent="0.25">
      <c r="B9" s="61"/>
      <c r="C9" s="65"/>
      <c r="D9" s="66"/>
      <c r="E9" s="67"/>
      <c r="F9" s="17">
        <f ca="1">IF(LEN(INDIRECT(ADDRESS(ROW()-1, COLUMN())))=1,"",INDIRECT(ADDRESS(26,6))-INDIRECT(ADDRESS(26,7)))</f>
        <v>-5</v>
      </c>
      <c r="G9" s="11">
        <f ca="1">IF(LEN(INDIRECT(ADDRESS(ROW()-1, COLUMN())))=1,"",INDIRECT(ADDRESS(31,7))-INDIRECT(ADDRESS(31,6)))</f>
        <v>4</v>
      </c>
      <c r="H9" s="18" t="s">
        <v>4</v>
      </c>
      <c r="I9" s="11">
        <f ca="1">IF(LEN(INDIRECT(ADDRESS(ROW()-1, COLUMN())))=1,"",INDIRECT(ADDRESS(19,6))-INDIRECT(ADDRESS(19,7)))</f>
        <v>3</v>
      </c>
      <c r="J9" s="12">
        <f ca="1">IF(LEN(INDIRECT(ADDRESS(ROW()-1, COLUMN())))=1,"",INDIRECT(ADDRESS(22,7))-INDIRECT(ADDRESS(22,6)))</f>
        <v>7</v>
      </c>
      <c r="K9" s="69"/>
      <c r="L9" s="11">
        <f ca="1">IF(COUNT(F9:J9)=0,"",SUM(F9:J9))</f>
        <v>9</v>
      </c>
      <c r="M9" s="55"/>
    </row>
    <row r="10" spans="2:13" ht="21" x14ac:dyDescent="0.25">
      <c r="B10" s="70">
        <v>4</v>
      </c>
      <c r="C10" s="71" t="s">
        <v>131</v>
      </c>
      <c r="D10" s="72"/>
      <c r="E10" s="73"/>
      <c r="F10" s="13" t="str">
        <f ca="1">INDIRECT(ADDRESS(30,7))&amp;":"&amp;INDIRECT(ADDRESS(30,6))</f>
        <v>10:11</v>
      </c>
      <c r="G10" s="15" t="str">
        <f ca="1">INDIRECT(ADDRESS(34,6))&amp;":"&amp;INDIRECT(ADDRESS(34,7))</f>
        <v>11:9</v>
      </c>
      <c r="H10" s="15" t="str">
        <f ca="1">INDIRECT(ADDRESS(19,7))&amp;":"&amp;INDIRECT(ADDRESS(19,6))</f>
        <v>10:13</v>
      </c>
      <c r="I10" s="14" t="s">
        <v>4</v>
      </c>
      <c r="J10" s="16" t="str">
        <f ca="1">INDIRECT(ADDRESS(27,6))&amp;":"&amp;INDIRECT(ADDRESS(27,7))</f>
        <v>13:11</v>
      </c>
      <c r="K10" s="69">
        <f ca="1">IF(COUNT(F11:J11)=0,"",COUNTIF(F11:J11,"&gt;0")+0.5*COUNTIF(F11:J11,0))</f>
        <v>2</v>
      </c>
      <c r="L10" s="11"/>
      <c r="M10" s="55">
        <v>3</v>
      </c>
    </row>
    <row r="11" spans="2:13" ht="21" x14ac:dyDescent="0.25">
      <c r="B11" s="61"/>
      <c r="C11" s="71"/>
      <c r="D11" s="72"/>
      <c r="E11" s="73"/>
      <c r="F11" s="17">
        <f ca="1">IF(LEN(INDIRECT(ADDRESS(ROW()-1, COLUMN())))=1,"",INDIRECT(ADDRESS(30,7))-INDIRECT(ADDRESS(30,6)))</f>
        <v>-1</v>
      </c>
      <c r="G11" s="11">
        <f ca="1">IF(LEN(INDIRECT(ADDRESS(ROW()-1, COLUMN())))=1,"",INDIRECT(ADDRESS(34,6))-INDIRECT(ADDRESS(34,7)))</f>
        <v>2</v>
      </c>
      <c r="H11" s="11">
        <f ca="1">IF(LEN(INDIRECT(ADDRESS(ROW()-1, COLUMN())))=1,"",INDIRECT(ADDRESS(19,7))-INDIRECT(ADDRESS(19,6)))</f>
        <v>-3</v>
      </c>
      <c r="I11" s="18" t="s">
        <v>4</v>
      </c>
      <c r="J11" s="12">
        <f ca="1">IF(LEN(INDIRECT(ADDRESS(ROW()-1, COLUMN())))=1,"",INDIRECT(ADDRESS(27,6))-INDIRECT(ADDRESS(27,7)))</f>
        <v>2</v>
      </c>
      <c r="K11" s="69"/>
      <c r="L11" s="11">
        <f ca="1">IF(COUNT(F11:J11)=0,"",SUM(F11:J11))</f>
        <v>0</v>
      </c>
      <c r="M11" s="55"/>
    </row>
    <row r="12" spans="2:13" ht="21" x14ac:dyDescent="0.25">
      <c r="B12" s="70">
        <v>5</v>
      </c>
      <c r="C12" s="71" t="s">
        <v>132</v>
      </c>
      <c r="D12" s="72"/>
      <c r="E12" s="73"/>
      <c r="F12" s="13" t="str">
        <f ca="1">INDIRECT(ADDRESS(35,6))&amp;":"&amp;INDIRECT(ADDRESS(35,7))</f>
        <v>7:13</v>
      </c>
      <c r="G12" s="15" t="str">
        <f ca="1">INDIRECT(ADDRESS(18,7))&amp;":"&amp;INDIRECT(ADDRESS(18,6))</f>
        <v>8:10</v>
      </c>
      <c r="H12" s="15" t="str">
        <f ca="1">INDIRECT(ADDRESS(22,6))&amp;":"&amp;INDIRECT(ADDRESS(22,7))</f>
        <v>5:12</v>
      </c>
      <c r="I12" s="15" t="str">
        <f ca="1">INDIRECT(ADDRESS(27,7))&amp;":"&amp;INDIRECT(ADDRESS(27,6))</f>
        <v>11:13</v>
      </c>
      <c r="J12" s="19" t="s">
        <v>4</v>
      </c>
      <c r="K12" s="69">
        <f ca="1">IF(COUNT(F13:J13)=0,"",COUNTIF(F13:J13,"&gt;0")+0.5*COUNTIF(F13:J13,0))</f>
        <v>0</v>
      </c>
      <c r="L12" s="11"/>
      <c r="M12" s="55">
        <v>5</v>
      </c>
    </row>
    <row r="13" spans="2:13" ht="21.75" thickBot="1" x14ac:dyDescent="0.3">
      <c r="B13" s="75"/>
      <c r="C13" s="76"/>
      <c r="D13" s="77"/>
      <c r="E13" s="78"/>
      <c r="F13" s="20">
        <f ca="1">IF(LEN(INDIRECT(ADDRESS(ROW()-1, COLUMN())))=1,"",INDIRECT(ADDRESS(35,6))-INDIRECT(ADDRESS(35,7)))</f>
        <v>-6</v>
      </c>
      <c r="G13" s="21">
        <f ca="1">IF(LEN(INDIRECT(ADDRESS(ROW()-1, COLUMN())))=1,"",INDIRECT(ADDRESS(18,7))-INDIRECT(ADDRESS(18,6)))</f>
        <v>-2</v>
      </c>
      <c r="H13" s="21">
        <f ca="1">IF(LEN(INDIRECT(ADDRESS(ROW()-1, COLUMN())))=1,"",INDIRECT(ADDRESS(22,6))-INDIRECT(ADDRESS(22,7)))</f>
        <v>-7</v>
      </c>
      <c r="I13" s="21">
        <f ca="1">IF(LEN(INDIRECT(ADDRESS(ROW()-1, COLUMN())))=1,"",INDIRECT(ADDRESS(27,7))-INDIRECT(ADDRESS(27,6)))</f>
        <v>-2</v>
      </c>
      <c r="J13" s="22" t="s">
        <v>4</v>
      </c>
      <c r="K13" s="79"/>
      <c r="L13" s="21">
        <f ca="1">IF(COUNT(F13:J13)=0,"",SUM(F13:J13))</f>
        <v>-17</v>
      </c>
      <c r="M13" s="80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6" customFormat="1" ht="21.75" thickBot="1" x14ac:dyDescent="0.4">
      <c r="A17" s="35"/>
      <c r="B17" s="74" t="s">
        <v>5</v>
      </c>
      <c r="C17" s="74"/>
      <c r="D17" s="74"/>
      <c r="E17" s="74"/>
      <c r="F17" s="74"/>
      <c r="G17" s="74"/>
      <c r="H17" s="74"/>
      <c r="I17" s="74"/>
      <c r="J17" s="74"/>
      <c r="K17" s="74"/>
      <c r="M17" s="37"/>
    </row>
    <row r="18" spans="1:13" s="36" customFormat="1" ht="21.75" thickBot="1" x14ac:dyDescent="0.4">
      <c r="A18" s="35"/>
      <c r="B18" s="42">
        <v>2</v>
      </c>
      <c r="C18" s="81" t="str">
        <f ca="1">IF(ISBLANK(INDIRECT(ADDRESS(B18*2+2,3))),"",INDIRECT(ADDRESS(B18*2+2,3)))</f>
        <v>Полякова, Тихонов</v>
      </c>
      <c r="D18" s="81"/>
      <c r="E18" s="82"/>
      <c r="F18" s="39">
        <v>10</v>
      </c>
      <c r="G18" s="40">
        <v>8</v>
      </c>
      <c r="H18" s="83" t="str">
        <f ca="1">IF(ISBLANK(INDIRECT(ADDRESS(K18*2+2,3))),"",INDIRECT(ADDRESS(K18*2+2,3)))</f>
        <v>Березнеговская, Кувакин</v>
      </c>
      <c r="I18" s="81"/>
      <c r="J18" s="81"/>
      <c r="K18" s="42">
        <v>5</v>
      </c>
      <c r="L18" s="41" t="s">
        <v>6</v>
      </c>
      <c r="M18" s="35">
        <v>1</v>
      </c>
    </row>
    <row r="19" spans="1:13" s="36" customFormat="1" ht="21.75" thickBot="1" x14ac:dyDescent="0.4">
      <c r="A19" s="35"/>
      <c r="B19" s="42">
        <v>3</v>
      </c>
      <c r="C19" s="81" t="str">
        <f ca="1">IF(ISBLANK(INDIRECT(ADDRESS(B19*2+2,3))),"",INDIRECT(ADDRESS(B19*2+2,3)))</f>
        <v>Артюхина, Гулинин</v>
      </c>
      <c r="D19" s="81"/>
      <c r="E19" s="82"/>
      <c r="F19" s="39">
        <v>13</v>
      </c>
      <c r="G19" s="40">
        <v>10</v>
      </c>
      <c r="H19" s="83" t="str">
        <f ca="1">IF(ISBLANK(INDIRECT(ADDRESS(K19*2+2,3))),"",INDIRECT(ADDRESS(K19*2+2,3)))</f>
        <v>Панова, Котов</v>
      </c>
      <c r="I19" s="81"/>
      <c r="J19" s="81"/>
      <c r="K19" s="42">
        <v>4</v>
      </c>
      <c r="L19" s="41" t="s">
        <v>6</v>
      </c>
      <c r="M19" s="35">
        <v>2</v>
      </c>
    </row>
    <row r="20" spans="1:13" s="36" customFormat="1" ht="30" customHeight="1" x14ac:dyDescent="0.35">
      <c r="A20" s="35"/>
      <c r="M20" s="38"/>
    </row>
    <row r="21" spans="1:13" s="36" customFormat="1" ht="21.75" thickBot="1" x14ac:dyDescent="0.4">
      <c r="A21" s="35"/>
      <c r="B21" s="74" t="s">
        <v>7</v>
      </c>
      <c r="C21" s="74"/>
      <c r="D21" s="74"/>
      <c r="E21" s="74"/>
      <c r="F21" s="74"/>
      <c r="G21" s="74"/>
      <c r="H21" s="74"/>
      <c r="I21" s="74"/>
      <c r="J21" s="74"/>
      <c r="K21" s="74"/>
      <c r="M21" s="38"/>
    </row>
    <row r="22" spans="1:13" s="36" customFormat="1" ht="21.75" thickBot="1" x14ac:dyDescent="0.4">
      <c r="A22" s="35"/>
      <c r="B22" s="42">
        <v>5</v>
      </c>
      <c r="C22" s="81" t="str">
        <f ca="1">IF(ISBLANK(INDIRECT(ADDRESS(B22*2+2,3))),"",INDIRECT(ADDRESS(B22*2+2,3)))</f>
        <v>Березнеговская, Кувакин</v>
      </c>
      <c r="D22" s="81"/>
      <c r="E22" s="82"/>
      <c r="F22" s="39">
        <v>5</v>
      </c>
      <c r="G22" s="40">
        <v>12</v>
      </c>
      <c r="H22" s="83" t="str">
        <f ca="1">IF(ISBLANK(INDIRECT(ADDRESS(K22*2+2,3))),"",INDIRECT(ADDRESS(K22*2+2,3)))</f>
        <v>Артюхина, Гулинин</v>
      </c>
      <c r="I22" s="81"/>
      <c r="J22" s="81"/>
      <c r="K22" s="42">
        <v>3</v>
      </c>
      <c r="L22" s="41" t="s">
        <v>6</v>
      </c>
      <c r="M22" s="35">
        <v>3</v>
      </c>
    </row>
    <row r="23" spans="1:13" s="36" customFormat="1" ht="21.75" thickBot="1" x14ac:dyDescent="0.4">
      <c r="A23" s="35"/>
      <c r="B23" s="42">
        <v>1</v>
      </c>
      <c r="C23" s="81" t="str">
        <f ca="1">IF(ISBLANK(INDIRECT(ADDRESS(B23*2+2,3))),"",INDIRECT(ADDRESS(B23*2+2,3)))</f>
        <v>Алкина, Шундрин</v>
      </c>
      <c r="D23" s="81"/>
      <c r="E23" s="82"/>
      <c r="F23" s="39">
        <v>5</v>
      </c>
      <c r="G23" s="40">
        <v>11</v>
      </c>
      <c r="H23" s="83" t="str">
        <f ca="1">IF(ISBLANK(INDIRECT(ADDRESS(K23*2+2,3))),"",INDIRECT(ADDRESS(K23*2+2,3)))</f>
        <v>Полякова, Тихонов</v>
      </c>
      <c r="I23" s="81"/>
      <c r="J23" s="81"/>
      <c r="K23" s="42">
        <v>2</v>
      </c>
      <c r="L23" s="41" t="s">
        <v>6</v>
      </c>
      <c r="M23" s="35">
        <v>4</v>
      </c>
    </row>
    <row r="24" spans="1:13" s="36" customFormat="1" ht="30" customHeight="1" x14ac:dyDescent="0.35">
      <c r="A24" s="35"/>
      <c r="M24" s="38"/>
    </row>
    <row r="25" spans="1:13" s="36" customFormat="1" ht="21.75" thickBot="1" x14ac:dyDescent="0.4">
      <c r="A25" s="35"/>
      <c r="B25" s="74" t="s">
        <v>8</v>
      </c>
      <c r="C25" s="74"/>
      <c r="D25" s="74"/>
      <c r="E25" s="74"/>
      <c r="F25" s="74"/>
      <c r="G25" s="74"/>
      <c r="H25" s="74"/>
      <c r="I25" s="74"/>
      <c r="J25" s="74"/>
      <c r="K25" s="74"/>
      <c r="M25" s="38"/>
    </row>
    <row r="26" spans="1:13" s="36" customFormat="1" ht="21.75" thickBot="1" x14ac:dyDescent="0.4">
      <c r="A26" s="35"/>
      <c r="B26" s="42">
        <v>3</v>
      </c>
      <c r="C26" s="81" t="str">
        <f ca="1">IF(ISBLANK(INDIRECT(ADDRESS(B26*2+2,3))),"",INDIRECT(ADDRESS(B26*2+2,3)))</f>
        <v>Артюхина, Гулинин</v>
      </c>
      <c r="D26" s="81"/>
      <c r="E26" s="82"/>
      <c r="F26" s="39">
        <v>5</v>
      </c>
      <c r="G26" s="40">
        <v>10</v>
      </c>
      <c r="H26" s="83" t="str">
        <f ca="1">IF(ISBLANK(INDIRECT(ADDRESS(K26*2+2,3))),"",INDIRECT(ADDRESS(K26*2+2,3)))</f>
        <v>Алкина, Шундрин</v>
      </c>
      <c r="I26" s="81"/>
      <c r="J26" s="81"/>
      <c r="K26" s="42">
        <v>1</v>
      </c>
      <c r="L26" s="41" t="s">
        <v>6</v>
      </c>
      <c r="M26" s="35">
        <v>5</v>
      </c>
    </row>
    <row r="27" spans="1:13" s="36" customFormat="1" ht="21.75" thickBot="1" x14ac:dyDescent="0.4">
      <c r="A27" s="35"/>
      <c r="B27" s="42">
        <v>4</v>
      </c>
      <c r="C27" s="81" t="str">
        <f ca="1">IF(ISBLANK(INDIRECT(ADDRESS(B27*2+2,3))),"",INDIRECT(ADDRESS(B27*2+2,3)))</f>
        <v>Панова, Котов</v>
      </c>
      <c r="D27" s="81"/>
      <c r="E27" s="82"/>
      <c r="F27" s="39">
        <v>13</v>
      </c>
      <c r="G27" s="40">
        <v>11</v>
      </c>
      <c r="H27" s="83" t="str">
        <f ca="1">IF(ISBLANK(INDIRECT(ADDRESS(K27*2+2,3))),"",INDIRECT(ADDRESS(K27*2+2,3)))</f>
        <v>Березнеговская, Кувакин</v>
      </c>
      <c r="I27" s="81"/>
      <c r="J27" s="81"/>
      <c r="K27" s="42">
        <v>5</v>
      </c>
      <c r="L27" s="41" t="s">
        <v>6</v>
      </c>
      <c r="M27" s="35">
        <v>6</v>
      </c>
    </row>
    <row r="28" spans="1:13" s="36" customFormat="1" ht="30" customHeight="1" x14ac:dyDescent="0.35">
      <c r="A28" s="35"/>
      <c r="M28" s="38"/>
    </row>
    <row r="29" spans="1:13" s="36" customFormat="1" ht="21.75" thickBot="1" x14ac:dyDescent="0.4">
      <c r="A29" s="35"/>
      <c r="B29" s="74" t="s">
        <v>9</v>
      </c>
      <c r="C29" s="74"/>
      <c r="D29" s="74"/>
      <c r="E29" s="74"/>
      <c r="F29" s="74"/>
      <c r="G29" s="74"/>
      <c r="H29" s="74"/>
      <c r="I29" s="74"/>
      <c r="J29" s="74"/>
      <c r="K29" s="74"/>
      <c r="M29" s="38"/>
    </row>
    <row r="30" spans="1:13" s="36" customFormat="1" ht="21.75" thickBot="1" x14ac:dyDescent="0.4">
      <c r="A30" s="35"/>
      <c r="B30" s="42">
        <v>1</v>
      </c>
      <c r="C30" s="81" t="str">
        <f ca="1">IF(ISBLANK(INDIRECT(ADDRESS(B30*2+2,3))),"",INDIRECT(ADDRESS(B30*2+2,3)))</f>
        <v>Алкина, Шундрин</v>
      </c>
      <c r="D30" s="81"/>
      <c r="E30" s="82"/>
      <c r="F30" s="39">
        <v>11</v>
      </c>
      <c r="G30" s="40">
        <v>10</v>
      </c>
      <c r="H30" s="83" t="str">
        <f ca="1">IF(ISBLANK(INDIRECT(ADDRESS(K30*2+2,3))),"",INDIRECT(ADDRESS(K30*2+2,3)))</f>
        <v>Панова, Котов</v>
      </c>
      <c r="I30" s="81"/>
      <c r="J30" s="81"/>
      <c r="K30" s="42">
        <v>4</v>
      </c>
      <c r="L30" s="41" t="s">
        <v>6</v>
      </c>
      <c r="M30" s="35">
        <v>1</v>
      </c>
    </row>
    <row r="31" spans="1:13" s="36" customFormat="1" ht="21.75" thickBot="1" x14ac:dyDescent="0.4">
      <c r="A31" s="35"/>
      <c r="B31" s="42">
        <v>2</v>
      </c>
      <c r="C31" s="81" t="str">
        <f ca="1">IF(ISBLANK(INDIRECT(ADDRESS(B31*2+2,3))),"",INDIRECT(ADDRESS(B31*2+2,3)))</f>
        <v>Полякова, Тихонов</v>
      </c>
      <c r="D31" s="81"/>
      <c r="E31" s="82"/>
      <c r="F31" s="39">
        <v>6</v>
      </c>
      <c r="G31" s="40">
        <v>10</v>
      </c>
      <c r="H31" s="83" t="str">
        <f ca="1">IF(ISBLANK(INDIRECT(ADDRESS(K31*2+2,3))),"",INDIRECT(ADDRESS(K31*2+2,3)))</f>
        <v>Артюхина, Гулинин</v>
      </c>
      <c r="I31" s="81"/>
      <c r="J31" s="81"/>
      <c r="K31" s="42">
        <v>3</v>
      </c>
      <c r="L31" s="41" t="s">
        <v>6</v>
      </c>
      <c r="M31" s="35">
        <v>2</v>
      </c>
    </row>
    <row r="32" spans="1:13" s="36" customFormat="1" ht="30" customHeight="1" x14ac:dyDescent="0.35">
      <c r="A32" s="35"/>
      <c r="M32" s="38"/>
    </row>
    <row r="33" spans="1:13" s="36" customFormat="1" ht="21.75" thickBot="1" x14ac:dyDescent="0.4">
      <c r="A33" s="35"/>
      <c r="B33" s="74" t="s">
        <v>10</v>
      </c>
      <c r="C33" s="74"/>
      <c r="D33" s="74"/>
      <c r="E33" s="74"/>
      <c r="F33" s="74"/>
      <c r="G33" s="74"/>
      <c r="H33" s="74"/>
      <c r="I33" s="74"/>
      <c r="J33" s="74"/>
      <c r="K33" s="74"/>
      <c r="M33" s="38"/>
    </row>
    <row r="34" spans="1:13" s="36" customFormat="1" ht="21.75" thickBot="1" x14ac:dyDescent="0.4">
      <c r="A34" s="35"/>
      <c r="B34" s="42">
        <v>4</v>
      </c>
      <c r="C34" s="81" t="str">
        <f ca="1">IF(ISBLANK(INDIRECT(ADDRESS(B34*2+2,3))),"",INDIRECT(ADDRESS(B34*2+2,3)))</f>
        <v>Панова, Котов</v>
      </c>
      <c r="D34" s="81"/>
      <c r="E34" s="82"/>
      <c r="F34" s="39">
        <v>11</v>
      </c>
      <c r="G34" s="40">
        <v>9</v>
      </c>
      <c r="H34" s="83" t="str">
        <f ca="1">IF(ISBLANK(INDIRECT(ADDRESS(K34*2+2,3))),"",INDIRECT(ADDRESS(K34*2+2,3)))</f>
        <v>Полякова, Тихонов</v>
      </c>
      <c r="I34" s="81"/>
      <c r="J34" s="81"/>
      <c r="K34" s="42">
        <v>2</v>
      </c>
      <c r="L34" s="41" t="s">
        <v>6</v>
      </c>
      <c r="M34" s="35">
        <v>3</v>
      </c>
    </row>
    <row r="35" spans="1:13" s="36" customFormat="1" ht="21.75" thickBot="1" x14ac:dyDescent="0.4">
      <c r="A35" s="35"/>
      <c r="B35" s="42">
        <v>5</v>
      </c>
      <c r="C35" s="81" t="str">
        <f ca="1">IF(ISBLANK(INDIRECT(ADDRESS(B35*2+2,3))),"",INDIRECT(ADDRESS(B35*2+2,3)))</f>
        <v>Березнеговская, Кувакин</v>
      </c>
      <c r="D35" s="81"/>
      <c r="E35" s="82"/>
      <c r="F35" s="39">
        <v>7</v>
      </c>
      <c r="G35" s="40">
        <v>13</v>
      </c>
      <c r="H35" s="83" t="str">
        <f ca="1">IF(ISBLANK(INDIRECT(ADDRESS(K35*2+2,3))),"",INDIRECT(ADDRESS(K35*2+2,3)))</f>
        <v>Алкина, Шундрин</v>
      </c>
      <c r="I35" s="81"/>
      <c r="J35" s="81"/>
      <c r="K35" s="42">
        <v>1</v>
      </c>
      <c r="L35" s="41" t="s">
        <v>6</v>
      </c>
      <c r="M35" s="35">
        <v>4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31" sqref="O31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3" customWidth="1"/>
    <col min="14" max="15" width="10.28515625" customWidth="1"/>
  </cols>
  <sheetData>
    <row r="1" spans="2:13" ht="46.5" x14ac:dyDescent="0.25">
      <c r="B1" s="56" t="s">
        <v>33</v>
      </c>
      <c r="C1" s="56"/>
      <c r="D1" s="56"/>
      <c r="E1" s="56"/>
      <c r="F1" s="56"/>
      <c r="G1" s="56"/>
      <c r="H1" s="56"/>
      <c r="I1" s="56"/>
      <c r="J1" s="56"/>
      <c r="K1" s="56"/>
      <c r="M1"/>
    </row>
    <row r="2" spans="2:13" ht="15.75" thickBot="1" x14ac:dyDescent="0.3">
      <c r="M2"/>
    </row>
    <row r="3" spans="2:13" ht="15.75" thickBot="1" x14ac:dyDescent="0.3">
      <c r="B3" s="2"/>
      <c r="C3" s="57" t="s">
        <v>0</v>
      </c>
      <c r="D3" s="58"/>
      <c r="E3" s="5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2:13" ht="21" x14ac:dyDescent="0.25">
      <c r="B4" s="60">
        <v>1</v>
      </c>
      <c r="C4" s="62" t="s">
        <v>133</v>
      </c>
      <c r="D4" s="63"/>
      <c r="E4" s="64"/>
      <c r="F4" s="6" t="s">
        <v>4</v>
      </c>
      <c r="G4" s="7" t="str">
        <f ca="1">INDIRECT(ADDRESS(23,6))&amp;":"&amp;INDIRECT(ADDRESS(23,7))</f>
        <v>9:11</v>
      </c>
      <c r="H4" s="7" t="str">
        <f ca="1">INDIRECT(ADDRESS(26,7))&amp;":"&amp;INDIRECT(ADDRESS(26,6))</f>
        <v>13:5</v>
      </c>
      <c r="I4" s="7" t="str">
        <f ca="1">INDIRECT(ADDRESS(30,6))&amp;":"&amp;INDIRECT(ADDRESS(30,7))</f>
        <v>13:7</v>
      </c>
      <c r="J4" s="8" t="str">
        <f ca="1">INDIRECT(ADDRESS(35,7))&amp;":"&amp;INDIRECT(ADDRESS(35,6))</f>
        <v>10:5</v>
      </c>
      <c r="K4" s="68">
        <f ca="1">IF(COUNT(F5:J5)=0,"",COUNTIF(F5:J5,"&gt;0")+0.5*COUNTIF(F5:J5,0))</f>
        <v>3</v>
      </c>
      <c r="L4" s="9"/>
      <c r="M4" s="54">
        <v>2</v>
      </c>
    </row>
    <row r="5" spans="2:13" ht="21" x14ac:dyDescent="0.25">
      <c r="B5" s="61"/>
      <c r="C5" s="65"/>
      <c r="D5" s="66"/>
      <c r="E5" s="67"/>
      <c r="F5" s="10" t="s">
        <v>4</v>
      </c>
      <c r="G5" s="11">
        <f ca="1">IF(LEN(INDIRECT(ADDRESS(ROW()-1, COLUMN())))=1,"",INDIRECT(ADDRESS(23,6))-INDIRECT(ADDRESS(23,7)))</f>
        <v>-2</v>
      </c>
      <c r="H5" s="11">
        <f ca="1">IF(LEN(INDIRECT(ADDRESS(ROW()-1, COLUMN())))=1,"",INDIRECT(ADDRESS(26,7))-INDIRECT(ADDRESS(26,6)))</f>
        <v>8</v>
      </c>
      <c r="I5" s="11">
        <f ca="1">IF(LEN(INDIRECT(ADDRESS(ROW()-1, COLUMN())))=1,"",INDIRECT(ADDRESS(30,6))-INDIRECT(ADDRESS(30,7)))</f>
        <v>6</v>
      </c>
      <c r="J5" s="12">
        <f ca="1">IF(LEN(INDIRECT(ADDRESS(ROW()-1, COLUMN())))=1,"",INDIRECT(ADDRESS(35,7))-INDIRECT(ADDRESS(35,6)))</f>
        <v>5</v>
      </c>
      <c r="K5" s="69"/>
      <c r="L5" s="11">
        <f ca="1">IF(COUNT(F5:J5)=0,"",SUM(F5:J5))</f>
        <v>17</v>
      </c>
      <c r="M5" s="55"/>
    </row>
    <row r="6" spans="2:13" ht="21" x14ac:dyDescent="0.25">
      <c r="B6" s="70">
        <v>2</v>
      </c>
      <c r="C6" s="65" t="s">
        <v>134</v>
      </c>
      <c r="D6" s="66"/>
      <c r="E6" s="67"/>
      <c r="F6" s="13" t="str">
        <f ca="1">INDIRECT(ADDRESS(23,7))&amp;":"&amp;INDIRECT(ADDRESS(23,6))</f>
        <v>11:9</v>
      </c>
      <c r="G6" s="14" t="s">
        <v>4</v>
      </c>
      <c r="H6" s="15" t="str">
        <f ca="1">INDIRECT(ADDRESS(31,6))&amp;":"&amp;INDIRECT(ADDRESS(31,7))</f>
        <v>11:7</v>
      </c>
      <c r="I6" s="15" t="str">
        <f ca="1">INDIRECT(ADDRESS(34,7))&amp;":"&amp;INDIRECT(ADDRESS(34,6))</f>
        <v>13:7</v>
      </c>
      <c r="J6" s="16" t="str">
        <f ca="1">INDIRECT(ADDRESS(18,6))&amp;":"&amp;INDIRECT(ADDRESS(18,7))</f>
        <v>12:3</v>
      </c>
      <c r="K6" s="69">
        <f ca="1">IF(COUNT(F7:J7)=0,"",COUNTIF(F7:J7,"&gt;0")+0.5*COUNTIF(F7:J7,0))</f>
        <v>4</v>
      </c>
      <c r="L6" s="11"/>
      <c r="M6" s="55">
        <v>1</v>
      </c>
    </row>
    <row r="7" spans="2:13" ht="21" x14ac:dyDescent="0.25">
      <c r="B7" s="61"/>
      <c r="C7" s="65"/>
      <c r="D7" s="66"/>
      <c r="E7" s="67"/>
      <c r="F7" s="17">
        <f ca="1">IF(LEN(INDIRECT(ADDRESS(ROW()-1, COLUMN())))=1,"",INDIRECT(ADDRESS(23,7))-INDIRECT(ADDRESS(23,6)))</f>
        <v>2</v>
      </c>
      <c r="G7" s="18" t="s">
        <v>4</v>
      </c>
      <c r="H7" s="11">
        <f ca="1">IF(LEN(INDIRECT(ADDRESS(ROW()-1, COLUMN())))=1,"",INDIRECT(ADDRESS(31,6))-INDIRECT(ADDRESS(31,7)))</f>
        <v>4</v>
      </c>
      <c r="I7" s="11">
        <f ca="1">IF(LEN(INDIRECT(ADDRESS(ROW()-1, COLUMN())))=1,"",INDIRECT(ADDRESS(34,7))-INDIRECT(ADDRESS(34,6)))</f>
        <v>6</v>
      </c>
      <c r="J7" s="12">
        <f ca="1">IF(LEN(INDIRECT(ADDRESS(ROW()-1, COLUMN())))=1,"",INDIRECT(ADDRESS(18,6))-INDIRECT(ADDRESS(18,7)))</f>
        <v>9</v>
      </c>
      <c r="K7" s="69"/>
      <c r="L7" s="11">
        <f ca="1">IF(COUNT(F7:J7)=0,"",SUM(F7:J7))</f>
        <v>21</v>
      </c>
      <c r="M7" s="55"/>
    </row>
    <row r="8" spans="2:13" ht="21" x14ac:dyDescent="0.25">
      <c r="B8" s="70">
        <v>3</v>
      </c>
      <c r="C8" s="71" t="s">
        <v>135</v>
      </c>
      <c r="D8" s="72"/>
      <c r="E8" s="73"/>
      <c r="F8" s="13" t="str">
        <f ca="1">INDIRECT(ADDRESS(26,6))&amp;":"&amp;INDIRECT(ADDRESS(26,7))</f>
        <v>5:13</v>
      </c>
      <c r="G8" s="15" t="str">
        <f ca="1">INDIRECT(ADDRESS(31,7))&amp;":"&amp;INDIRECT(ADDRESS(31,6))</f>
        <v>7:11</v>
      </c>
      <c r="H8" s="14" t="s">
        <v>4</v>
      </c>
      <c r="I8" s="15" t="str">
        <f ca="1">INDIRECT(ADDRESS(19,6))&amp;":"&amp;INDIRECT(ADDRESS(19,7))</f>
        <v>13:7</v>
      </c>
      <c r="J8" s="16" t="str">
        <f ca="1">INDIRECT(ADDRESS(22,7))&amp;":"&amp;INDIRECT(ADDRESS(22,6))</f>
        <v>13:2</v>
      </c>
      <c r="K8" s="69">
        <f ca="1">IF(COUNT(F9:J9)=0,"",COUNTIF(F9:J9,"&gt;0")+0.5*COUNTIF(F9:J9,0))</f>
        <v>2</v>
      </c>
      <c r="L8" s="11"/>
      <c r="M8" s="55">
        <v>3</v>
      </c>
    </row>
    <row r="9" spans="2:13" ht="21" x14ac:dyDescent="0.25">
      <c r="B9" s="61"/>
      <c r="C9" s="71"/>
      <c r="D9" s="72"/>
      <c r="E9" s="73"/>
      <c r="F9" s="17">
        <f ca="1">IF(LEN(INDIRECT(ADDRESS(ROW()-1, COLUMN())))=1,"",INDIRECT(ADDRESS(26,6))-INDIRECT(ADDRESS(26,7)))</f>
        <v>-8</v>
      </c>
      <c r="G9" s="11">
        <f ca="1">IF(LEN(INDIRECT(ADDRESS(ROW()-1, COLUMN())))=1,"",INDIRECT(ADDRESS(31,7))-INDIRECT(ADDRESS(31,6)))</f>
        <v>-4</v>
      </c>
      <c r="H9" s="18" t="s">
        <v>4</v>
      </c>
      <c r="I9" s="11">
        <f ca="1">IF(LEN(INDIRECT(ADDRESS(ROW()-1, COLUMN())))=1,"",INDIRECT(ADDRESS(19,6))-INDIRECT(ADDRESS(19,7)))</f>
        <v>6</v>
      </c>
      <c r="J9" s="12">
        <f ca="1">IF(LEN(INDIRECT(ADDRESS(ROW()-1, COLUMN())))=1,"",INDIRECT(ADDRESS(22,7))-INDIRECT(ADDRESS(22,6)))</f>
        <v>11</v>
      </c>
      <c r="K9" s="69"/>
      <c r="L9" s="11">
        <f ca="1">IF(COUNT(F9:J9)=0,"",SUM(F9:J9))</f>
        <v>5</v>
      </c>
      <c r="M9" s="55"/>
    </row>
    <row r="10" spans="2:13" ht="21" x14ac:dyDescent="0.25">
      <c r="B10" s="70">
        <v>4</v>
      </c>
      <c r="C10" s="71" t="s">
        <v>136</v>
      </c>
      <c r="D10" s="72"/>
      <c r="E10" s="73"/>
      <c r="F10" s="13" t="str">
        <f ca="1">INDIRECT(ADDRESS(30,7))&amp;":"&amp;INDIRECT(ADDRESS(30,6))</f>
        <v>7:13</v>
      </c>
      <c r="G10" s="15" t="str">
        <f ca="1">INDIRECT(ADDRESS(34,6))&amp;":"&amp;INDIRECT(ADDRESS(34,7))</f>
        <v>7:13</v>
      </c>
      <c r="H10" s="15" t="str">
        <f ca="1">INDIRECT(ADDRESS(19,7))&amp;":"&amp;INDIRECT(ADDRESS(19,6))</f>
        <v>7:13</v>
      </c>
      <c r="I10" s="14" t="s">
        <v>4</v>
      </c>
      <c r="J10" s="16" t="str">
        <f ca="1">INDIRECT(ADDRESS(27,6))&amp;":"&amp;INDIRECT(ADDRESS(27,7))</f>
        <v>6:10</v>
      </c>
      <c r="K10" s="69">
        <f ca="1">IF(COUNT(F11:J11)=0,"",COUNTIF(F11:J11,"&gt;0")+0.5*COUNTIF(F11:J11,0))</f>
        <v>0</v>
      </c>
      <c r="L10" s="11"/>
      <c r="M10" s="55">
        <v>5</v>
      </c>
    </row>
    <row r="11" spans="2:13" ht="21" x14ac:dyDescent="0.25">
      <c r="B11" s="61"/>
      <c r="C11" s="71"/>
      <c r="D11" s="72"/>
      <c r="E11" s="73"/>
      <c r="F11" s="17">
        <f ca="1">IF(LEN(INDIRECT(ADDRESS(ROW()-1, COLUMN())))=1,"",INDIRECT(ADDRESS(30,7))-INDIRECT(ADDRESS(30,6)))</f>
        <v>-6</v>
      </c>
      <c r="G11" s="11">
        <f ca="1">IF(LEN(INDIRECT(ADDRESS(ROW()-1, COLUMN())))=1,"",INDIRECT(ADDRESS(34,6))-INDIRECT(ADDRESS(34,7)))</f>
        <v>-6</v>
      </c>
      <c r="H11" s="11">
        <f ca="1">IF(LEN(INDIRECT(ADDRESS(ROW()-1, COLUMN())))=1,"",INDIRECT(ADDRESS(19,7))-INDIRECT(ADDRESS(19,6)))</f>
        <v>-6</v>
      </c>
      <c r="I11" s="18" t="s">
        <v>4</v>
      </c>
      <c r="J11" s="12">
        <f ca="1">IF(LEN(INDIRECT(ADDRESS(ROW()-1, COLUMN())))=1,"",INDIRECT(ADDRESS(27,6))-INDIRECT(ADDRESS(27,7)))</f>
        <v>-4</v>
      </c>
      <c r="K11" s="69"/>
      <c r="L11" s="11">
        <f ca="1">IF(COUNT(F11:J11)=0,"",SUM(F11:J11))</f>
        <v>-22</v>
      </c>
      <c r="M11" s="55"/>
    </row>
    <row r="12" spans="2:13" ht="21" x14ac:dyDescent="0.25">
      <c r="B12" s="70">
        <v>5</v>
      </c>
      <c r="C12" s="71" t="s">
        <v>137</v>
      </c>
      <c r="D12" s="72"/>
      <c r="E12" s="73"/>
      <c r="F12" s="13" t="str">
        <f ca="1">INDIRECT(ADDRESS(35,6))&amp;":"&amp;INDIRECT(ADDRESS(35,7))</f>
        <v>5:10</v>
      </c>
      <c r="G12" s="15" t="str">
        <f ca="1">INDIRECT(ADDRESS(18,7))&amp;":"&amp;INDIRECT(ADDRESS(18,6))</f>
        <v>3:12</v>
      </c>
      <c r="H12" s="15" t="str">
        <f ca="1">INDIRECT(ADDRESS(22,6))&amp;":"&amp;INDIRECT(ADDRESS(22,7))</f>
        <v>2:13</v>
      </c>
      <c r="I12" s="15" t="str">
        <f ca="1">INDIRECT(ADDRESS(27,7))&amp;":"&amp;INDIRECT(ADDRESS(27,6))</f>
        <v>10:6</v>
      </c>
      <c r="J12" s="19" t="s">
        <v>4</v>
      </c>
      <c r="K12" s="69">
        <f ca="1">IF(COUNT(F13:J13)=0,"",COUNTIF(F13:J13,"&gt;0")+0.5*COUNTIF(F13:J13,0))</f>
        <v>1</v>
      </c>
      <c r="L12" s="11"/>
      <c r="M12" s="55">
        <v>4</v>
      </c>
    </row>
    <row r="13" spans="2:13" ht="21.75" thickBot="1" x14ac:dyDescent="0.3">
      <c r="B13" s="75"/>
      <c r="C13" s="76"/>
      <c r="D13" s="77"/>
      <c r="E13" s="78"/>
      <c r="F13" s="20">
        <f ca="1">IF(LEN(INDIRECT(ADDRESS(ROW()-1, COLUMN())))=1,"",INDIRECT(ADDRESS(35,6))-INDIRECT(ADDRESS(35,7)))</f>
        <v>-5</v>
      </c>
      <c r="G13" s="21">
        <f ca="1">IF(LEN(INDIRECT(ADDRESS(ROW()-1, COLUMN())))=1,"",INDIRECT(ADDRESS(18,7))-INDIRECT(ADDRESS(18,6)))</f>
        <v>-9</v>
      </c>
      <c r="H13" s="21">
        <f ca="1">IF(LEN(INDIRECT(ADDRESS(ROW()-1, COLUMN())))=1,"",INDIRECT(ADDRESS(22,6))-INDIRECT(ADDRESS(22,7)))</f>
        <v>-11</v>
      </c>
      <c r="I13" s="21">
        <f ca="1">IF(LEN(INDIRECT(ADDRESS(ROW()-1, COLUMN())))=1,"",INDIRECT(ADDRESS(27,7))-INDIRECT(ADDRESS(27,6)))</f>
        <v>4</v>
      </c>
      <c r="J13" s="22" t="s">
        <v>4</v>
      </c>
      <c r="K13" s="79"/>
      <c r="L13" s="21">
        <f ca="1">IF(COUNT(F13:J13)=0,"",SUM(F13:J13))</f>
        <v>-21</v>
      </c>
      <c r="M13" s="80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6" customFormat="1" ht="21.75" thickBot="1" x14ac:dyDescent="0.4">
      <c r="A17" s="35"/>
      <c r="B17" s="74" t="s">
        <v>5</v>
      </c>
      <c r="C17" s="74"/>
      <c r="D17" s="74"/>
      <c r="E17" s="74"/>
      <c r="F17" s="74"/>
      <c r="G17" s="74"/>
      <c r="H17" s="74"/>
      <c r="I17" s="74"/>
      <c r="J17" s="74"/>
      <c r="K17" s="74"/>
      <c r="M17" s="37"/>
    </row>
    <row r="18" spans="1:13" s="36" customFormat="1" ht="21.75" thickBot="1" x14ac:dyDescent="0.4">
      <c r="A18" s="35"/>
      <c r="B18" s="42">
        <v>2</v>
      </c>
      <c r="C18" s="81" t="str">
        <f ca="1">IF(ISBLANK(INDIRECT(ADDRESS(B18*2+2,3))),"",INDIRECT(ADDRESS(B18*2+2,3)))</f>
        <v>Хмылевы</v>
      </c>
      <c r="D18" s="81"/>
      <c r="E18" s="82"/>
      <c r="F18" s="39">
        <v>12</v>
      </c>
      <c r="G18" s="40">
        <v>3</v>
      </c>
      <c r="H18" s="83" t="str">
        <f ca="1">IF(ISBLANK(INDIRECT(ADDRESS(K18*2+2,3))),"",INDIRECT(ADDRESS(K18*2+2,3)))</f>
        <v>Головко, Тарасов</v>
      </c>
      <c r="I18" s="81"/>
      <c r="J18" s="81"/>
      <c r="K18" s="42">
        <v>5</v>
      </c>
      <c r="L18" s="41" t="s">
        <v>6</v>
      </c>
      <c r="M18" s="35">
        <v>3</v>
      </c>
    </row>
    <row r="19" spans="1:13" s="36" customFormat="1" ht="21.75" thickBot="1" x14ac:dyDescent="0.4">
      <c r="A19" s="35"/>
      <c r="B19" s="42">
        <v>3</v>
      </c>
      <c r="C19" s="81" t="str">
        <f ca="1">IF(ISBLANK(INDIRECT(ADDRESS(B19*2+2,3))),"",INDIRECT(ADDRESS(B19*2+2,3)))</f>
        <v>Петрушко</v>
      </c>
      <c r="D19" s="81"/>
      <c r="E19" s="82"/>
      <c r="F19" s="39">
        <v>13</v>
      </c>
      <c r="G19" s="40">
        <v>7</v>
      </c>
      <c r="H19" s="83" t="str">
        <f ca="1">IF(ISBLANK(INDIRECT(ADDRESS(K19*2+2,3))),"",INDIRECT(ADDRESS(K19*2+2,3)))</f>
        <v>Тюрина, Филатов</v>
      </c>
      <c r="I19" s="81"/>
      <c r="J19" s="81"/>
      <c r="K19" s="42">
        <v>4</v>
      </c>
      <c r="L19" s="41" t="s">
        <v>6</v>
      </c>
      <c r="M19" s="35">
        <v>4</v>
      </c>
    </row>
    <row r="20" spans="1:13" s="36" customFormat="1" ht="30" customHeight="1" x14ac:dyDescent="0.35">
      <c r="A20" s="35"/>
      <c r="M20" s="38"/>
    </row>
    <row r="21" spans="1:13" s="36" customFormat="1" ht="21.75" thickBot="1" x14ac:dyDescent="0.4">
      <c r="A21" s="35"/>
      <c r="B21" s="74" t="s">
        <v>7</v>
      </c>
      <c r="C21" s="74"/>
      <c r="D21" s="74"/>
      <c r="E21" s="74"/>
      <c r="F21" s="74"/>
      <c r="G21" s="74"/>
      <c r="H21" s="74"/>
      <c r="I21" s="74"/>
      <c r="J21" s="74"/>
      <c r="K21" s="74"/>
      <c r="M21" s="38"/>
    </row>
    <row r="22" spans="1:13" s="36" customFormat="1" ht="21.75" thickBot="1" x14ac:dyDescent="0.4">
      <c r="A22" s="35"/>
      <c r="B22" s="42">
        <v>5</v>
      </c>
      <c r="C22" s="81" t="str">
        <f ca="1">IF(ISBLANK(INDIRECT(ADDRESS(B22*2+2,3))),"",INDIRECT(ADDRESS(B22*2+2,3)))</f>
        <v>Головко, Тарасов</v>
      </c>
      <c r="D22" s="81"/>
      <c r="E22" s="82"/>
      <c r="F22" s="39">
        <v>2</v>
      </c>
      <c r="G22" s="40">
        <v>13</v>
      </c>
      <c r="H22" s="83" t="str">
        <f ca="1">IF(ISBLANK(INDIRECT(ADDRESS(K22*2+2,3))),"",INDIRECT(ADDRESS(K22*2+2,3)))</f>
        <v>Петрушко</v>
      </c>
      <c r="I22" s="81"/>
      <c r="J22" s="81"/>
      <c r="K22" s="42">
        <v>3</v>
      </c>
      <c r="L22" s="41" t="s">
        <v>6</v>
      </c>
      <c r="M22" s="35">
        <v>5</v>
      </c>
    </row>
    <row r="23" spans="1:13" s="36" customFormat="1" ht="21.75" thickBot="1" x14ac:dyDescent="0.4">
      <c r="A23" s="35"/>
      <c r="B23" s="42">
        <v>1</v>
      </c>
      <c r="C23" s="81" t="str">
        <f ca="1">IF(ISBLANK(INDIRECT(ADDRESS(B23*2+2,3))),"",INDIRECT(ADDRESS(B23*2+2,3)))</f>
        <v>Багаутдинова, Гаджиев</v>
      </c>
      <c r="D23" s="81"/>
      <c r="E23" s="82"/>
      <c r="F23" s="39">
        <v>9</v>
      </c>
      <c r="G23" s="40">
        <v>11</v>
      </c>
      <c r="H23" s="83" t="str">
        <f ca="1">IF(ISBLANK(INDIRECT(ADDRESS(K23*2+2,3))),"",INDIRECT(ADDRESS(K23*2+2,3)))</f>
        <v>Хмылевы</v>
      </c>
      <c r="I23" s="81"/>
      <c r="J23" s="81"/>
      <c r="K23" s="42">
        <v>2</v>
      </c>
      <c r="L23" s="41" t="s">
        <v>6</v>
      </c>
      <c r="M23" s="35">
        <v>6</v>
      </c>
    </row>
    <row r="24" spans="1:13" s="36" customFormat="1" ht="30" customHeight="1" x14ac:dyDescent="0.35">
      <c r="A24" s="35"/>
      <c r="M24" s="38"/>
    </row>
    <row r="25" spans="1:13" s="36" customFormat="1" ht="21.75" thickBot="1" x14ac:dyDescent="0.4">
      <c r="A25" s="35"/>
      <c r="B25" s="74" t="s">
        <v>8</v>
      </c>
      <c r="C25" s="74"/>
      <c r="D25" s="74"/>
      <c r="E25" s="74"/>
      <c r="F25" s="74"/>
      <c r="G25" s="74"/>
      <c r="H25" s="74"/>
      <c r="I25" s="74"/>
      <c r="J25" s="74"/>
      <c r="K25" s="74"/>
      <c r="M25" s="38"/>
    </row>
    <row r="26" spans="1:13" s="36" customFormat="1" ht="21.75" thickBot="1" x14ac:dyDescent="0.4">
      <c r="A26" s="35"/>
      <c r="B26" s="42">
        <v>3</v>
      </c>
      <c r="C26" s="81" t="str">
        <f ca="1">IF(ISBLANK(INDIRECT(ADDRESS(B26*2+2,3))),"",INDIRECT(ADDRESS(B26*2+2,3)))</f>
        <v>Петрушко</v>
      </c>
      <c r="D26" s="81"/>
      <c r="E26" s="82"/>
      <c r="F26" s="39">
        <v>5</v>
      </c>
      <c r="G26" s="40">
        <v>13</v>
      </c>
      <c r="H26" s="83" t="str">
        <f ca="1">IF(ISBLANK(INDIRECT(ADDRESS(K26*2+2,3))),"",INDIRECT(ADDRESS(K26*2+2,3)))</f>
        <v>Багаутдинова, Гаджиев</v>
      </c>
      <c r="I26" s="81"/>
      <c r="J26" s="81"/>
      <c r="K26" s="42">
        <v>1</v>
      </c>
      <c r="L26" s="41" t="s">
        <v>6</v>
      </c>
      <c r="M26" s="35">
        <v>1</v>
      </c>
    </row>
    <row r="27" spans="1:13" s="36" customFormat="1" ht="21.75" thickBot="1" x14ac:dyDescent="0.4">
      <c r="A27" s="35"/>
      <c r="B27" s="42">
        <v>4</v>
      </c>
      <c r="C27" s="81" t="str">
        <f ca="1">IF(ISBLANK(INDIRECT(ADDRESS(B27*2+2,3))),"",INDIRECT(ADDRESS(B27*2+2,3)))</f>
        <v>Тюрина, Филатов</v>
      </c>
      <c r="D27" s="81"/>
      <c r="E27" s="82"/>
      <c r="F27" s="39">
        <v>6</v>
      </c>
      <c r="G27" s="40">
        <v>10</v>
      </c>
      <c r="H27" s="83" t="str">
        <f ca="1">IF(ISBLANK(INDIRECT(ADDRESS(K27*2+2,3))),"",INDIRECT(ADDRESS(K27*2+2,3)))</f>
        <v>Головко, Тарасов</v>
      </c>
      <c r="I27" s="81"/>
      <c r="J27" s="81"/>
      <c r="K27" s="42">
        <v>5</v>
      </c>
      <c r="L27" s="41" t="s">
        <v>6</v>
      </c>
      <c r="M27" s="35">
        <v>2</v>
      </c>
    </row>
    <row r="28" spans="1:13" s="36" customFormat="1" ht="30" customHeight="1" x14ac:dyDescent="0.35">
      <c r="A28" s="35"/>
      <c r="M28" s="38"/>
    </row>
    <row r="29" spans="1:13" s="36" customFormat="1" ht="21.75" thickBot="1" x14ac:dyDescent="0.4">
      <c r="A29" s="35"/>
      <c r="B29" s="74" t="s">
        <v>9</v>
      </c>
      <c r="C29" s="74"/>
      <c r="D29" s="74"/>
      <c r="E29" s="74"/>
      <c r="F29" s="74"/>
      <c r="G29" s="74"/>
      <c r="H29" s="74"/>
      <c r="I29" s="74"/>
      <c r="J29" s="74"/>
      <c r="K29" s="74"/>
      <c r="M29" s="38"/>
    </row>
    <row r="30" spans="1:13" s="36" customFormat="1" ht="21.75" thickBot="1" x14ac:dyDescent="0.4">
      <c r="A30" s="35"/>
      <c r="B30" s="42">
        <v>1</v>
      </c>
      <c r="C30" s="81" t="str">
        <f ca="1">IF(ISBLANK(INDIRECT(ADDRESS(B30*2+2,3))),"",INDIRECT(ADDRESS(B30*2+2,3)))</f>
        <v>Багаутдинова, Гаджиев</v>
      </c>
      <c r="D30" s="81"/>
      <c r="E30" s="82"/>
      <c r="F30" s="39">
        <v>13</v>
      </c>
      <c r="G30" s="40">
        <v>7</v>
      </c>
      <c r="H30" s="83" t="str">
        <f ca="1">IF(ISBLANK(INDIRECT(ADDRESS(K30*2+2,3))),"",INDIRECT(ADDRESS(K30*2+2,3)))</f>
        <v>Тюрина, Филатов</v>
      </c>
      <c r="I30" s="81"/>
      <c r="J30" s="81"/>
      <c r="K30" s="42">
        <v>4</v>
      </c>
      <c r="L30" s="41" t="s">
        <v>6</v>
      </c>
      <c r="M30" s="35">
        <v>3</v>
      </c>
    </row>
    <row r="31" spans="1:13" s="36" customFormat="1" ht="21.75" thickBot="1" x14ac:dyDescent="0.4">
      <c r="A31" s="35"/>
      <c r="B31" s="42">
        <v>2</v>
      </c>
      <c r="C31" s="81" t="str">
        <f ca="1">IF(ISBLANK(INDIRECT(ADDRESS(B31*2+2,3))),"",INDIRECT(ADDRESS(B31*2+2,3)))</f>
        <v>Хмылевы</v>
      </c>
      <c r="D31" s="81"/>
      <c r="E31" s="82"/>
      <c r="F31" s="39">
        <v>11</v>
      </c>
      <c r="G31" s="40">
        <v>7</v>
      </c>
      <c r="H31" s="83" t="str">
        <f ca="1">IF(ISBLANK(INDIRECT(ADDRESS(K31*2+2,3))),"",INDIRECT(ADDRESS(K31*2+2,3)))</f>
        <v>Петрушко</v>
      </c>
      <c r="I31" s="81"/>
      <c r="J31" s="81"/>
      <c r="K31" s="42">
        <v>3</v>
      </c>
      <c r="L31" s="41" t="s">
        <v>6</v>
      </c>
      <c r="M31" s="35">
        <v>4</v>
      </c>
    </row>
    <row r="32" spans="1:13" s="36" customFormat="1" ht="30" customHeight="1" x14ac:dyDescent="0.35">
      <c r="A32" s="35"/>
      <c r="M32" s="38"/>
    </row>
    <row r="33" spans="1:13" s="36" customFormat="1" ht="21.75" thickBot="1" x14ac:dyDescent="0.4">
      <c r="A33" s="35"/>
      <c r="B33" s="74" t="s">
        <v>10</v>
      </c>
      <c r="C33" s="74"/>
      <c r="D33" s="74"/>
      <c r="E33" s="74"/>
      <c r="F33" s="74"/>
      <c r="G33" s="74"/>
      <c r="H33" s="74"/>
      <c r="I33" s="74"/>
      <c r="J33" s="74"/>
      <c r="K33" s="74"/>
      <c r="M33" s="38"/>
    </row>
    <row r="34" spans="1:13" s="36" customFormat="1" ht="21.75" thickBot="1" x14ac:dyDescent="0.4">
      <c r="A34" s="35"/>
      <c r="B34" s="42">
        <v>4</v>
      </c>
      <c r="C34" s="81" t="str">
        <f ca="1">IF(ISBLANK(INDIRECT(ADDRESS(B34*2+2,3))),"",INDIRECT(ADDRESS(B34*2+2,3)))</f>
        <v>Тюрина, Филатов</v>
      </c>
      <c r="D34" s="81"/>
      <c r="E34" s="82"/>
      <c r="F34" s="39">
        <v>7</v>
      </c>
      <c r="G34" s="40">
        <v>13</v>
      </c>
      <c r="H34" s="83" t="str">
        <f ca="1">IF(ISBLANK(INDIRECT(ADDRESS(K34*2+2,3))),"",INDIRECT(ADDRESS(K34*2+2,3)))</f>
        <v>Хмылевы</v>
      </c>
      <c r="I34" s="81"/>
      <c r="J34" s="81"/>
      <c r="K34" s="42">
        <v>2</v>
      </c>
      <c r="L34" s="41" t="s">
        <v>6</v>
      </c>
      <c r="M34" s="35">
        <v>5</v>
      </c>
    </row>
    <row r="35" spans="1:13" s="36" customFormat="1" ht="21.75" thickBot="1" x14ac:dyDescent="0.4">
      <c r="A35" s="35"/>
      <c r="B35" s="42">
        <v>5</v>
      </c>
      <c r="C35" s="81" t="str">
        <f ca="1">IF(ISBLANK(INDIRECT(ADDRESS(B35*2+2,3))),"",INDIRECT(ADDRESS(B35*2+2,3)))</f>
        <v>Головко, Тарасов</v>
      </c>
      <c r="D35" s="81"/>
      <c r="E35" s="82"/>
      <c r="F35" s="39">
        <v>5</v>
      </c>
      <c r="G35" s="40">
        <v>10</v>
      </c>
      <c r="H35" s="83" t="str">
        <f ca="1">IF(ISBLANK(INDIRECT(ADDRESS(K35*2+2,3))),"",INDIRECT(ADDRESS(K35*2+2,3)))</f>
        <v>Багаутдинова, Гаджиев</v>
      </c>
      <c r="I35" s="81"/>
      <c r="J35" s="81"/>
      <c r="K35" s="42">
        <v>1</v>
      </c>
      <c r="L35" s="41" t="s">
        <v>6</v>
      </c>
      <c r="M35" s="35">
        <v>6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8" sqref="O8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3" customWidth="1"/>
    <col min="14" max="15" width="10.28515625" customWidth="1"/>
  </cols>
  <sheetData>
    <row r="1" spans="2:13" ht="46.5" x14ac:dyDescent="0.25">
      <c r="B1" s="56" t="s">
        <v>34</v>
      </c>
      <c r="C1" s="56"/>
      <c r="D1" s="56"/>
      <c r="E1" s="56"/>
      <c r="F1" s="56"/>
      <c r="G1" s="56"/>
      <c r="H1" s="56"/>
      <c r="I1" s="56"/>
      <c r="J1" s="56"/>
      <c r="K1" s="56"/>
      <c r="M1"/>
    </row>
    <row r="2" spans="2:13" ht="15.75" thickBot="1" x14ac:dyDescent="0.3">
      <c r="M2"/>
    </row>
    <row r="3" spans="2:13" ht="15.75" thickBot="1" x14ac:dyDescent="0.3">
      <c r="B3" s="2"/>
      <c r="C3" s="57" t="s">
        <v>0</v>
      </c>
      <c r="D3" s="58"/>
      <c r="E3" s="5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2:13" ht="21" x14ac:dyDescent="0.25">
      <c r="B4" s="60">
        <v>1</v>
      </c>
      <c r="C4" s="62" t="s">
        <v>138</v>
      </c>
      <c r="D4" s="63"/>
      <c r="E4" s="64"/>
      <c r="F4" s="6" t="s">
        <v>4</v>
      </c>
      <c r="G4" s="7" t="str">
        <f ca="1">INDIRECT(ADDRESS(23,6))&amp;":"&amp;INDIRECT(ADDRESS(23,7))</f>
        <v>11:6</v>
      </c>
      <c r="H4" s="7" t="str">
        <f ca="1">INDIRECT(ADDRESS(26,7))&amp;":"&amp;INDIRECT(ADDRESS(26,6))</f>
        <v>9:4</v>
      </c>
      <c r="I4" s="7" t="str">
        <f ca="1">INDIRECT(ADDRESS(30,6))&amp;":"&amp;INDIRECT(ADDRESS(30,7))</f>
        <v>9:7</v>
      </c>
      <c r="J4" s="8" t="str">
        <f ca="1">INDIRECT(ADDRESS(35,7))&amp;":"&amp;INDIRECT(ADDRESS(35,6))</f>
        <v>10:2</v>
      </c>
      <c r="K4" s="68">
        <f ca="1">IF(COUNT(F5:J5)=0,"",COUNTIF(F5:J5,"&gt;0")+0.5*COUNTIF(F5:J5,0))</f>
        <v>4</v>
      </c>
      <c r="L4" s="9"/>
      <c r="M4" s="54">
        <v>1</v>
      </c>
    </row>
    <row r="5" spans="2:13" ht="21" x14ac:dyDescent="0.25">
      <c r="B5" s="61"/>
      <c r="C5" s="65"/>
      <c r="D5" s="66"/>
      <c r="E5" s="67"/>
      <c r="F5" s="10" t="s">
        <v>4</v>
      </c>
      <c r="G5" s="11">
        <f ca="1">IF(LEN(INDIRECT(ADDRESS(ROW()-1, COLUMN())))=1,"",INDIRECT(ADDRESS(23,6))-INDIRECT(ADDRESS(23,7)))</f>
        <v>5</v>
      </c>
      <c r="H5" s="11">
        <f ca="1">IF(LEN(INDIRECT(ADDRESS(ROW()-1, COLUMN())))=1,"",INDIRECT(ADDRESS(26,7))-INDIRECT(ADDRESS(26,6)))</f>
        <v>5</v>
      </c>
      <c r="I5" s="11">
        <f ca="1">IF(LEN(INDIRECT(ADDRESS(ROW()-1, COLUMN())))=1,"",INDIRECT(ADDRESS(30,6))-INDIRECT(ADDRESS(30,7)))</f>
        <v>2</v>
      </c>
      <c r="J5" s="12">
        <f ca="1">IF(LEN(INDIRECT(ADDRESS(ROW()-1, COLUMN())))=1,"",INDIRECT(ADDRESS(35,7))-INDIRECT(ADDRESS(35,6)))</f>
        <v>8</v>
      </c>
      <c r="K5" s="69"/>
      <c r="L5" s="11">
        <f ca="1">IF(COUNT(F5:J5)=0,"",SUM(F5:J5))</f>
        <v>20</v>
      </c>
      <c r="M5" s="55"/>
    </row>
    <row r="6" spans="2:13" ht="21" x14ac:dyDescent="0.25">
      <c r="B6" s="70">
        <v>2</v>
      </c>
      <c r="C6" s="71" t="s">
        <v>139</v>
      </c>
      <c r="D6" s="72"/>
      <c r="E6" s="73"/>
      <c r="F6" s="13" t="str">
        <f ca="1">INDIRECT(ADDRESS(23,7))&amp;":"&amp;INDIRECT(ADDRESS(23,6))</f>
        <v>6:11</v>
      </c>
      <c r="G6" s="14" t="s">
        <v>4</v>
      </c>
      <c r="H6" s="15" t="str">
        <f ca="1">INDIRECT(ADDRESS(31,6))&amp;":"&amp;INDIRECT(ADDRESS(31,7))</f>
        <v>4:13</v>
      </c>
      <c r="I6" s="15" t="str">
        <f ca="1">INDIRECT(ADDRESS(34,7))&amp;":"&amp;INDIRECT(ADDRESS(34,6))</f>
        <v>8:5</v>
      </c>
      <c r="J6" s="16" t="str">
        <f ca="1">INDIRECT(ADDRESS(18,6))&amp;":"&amp;INDIRECT(ADDRESS(18,7))</f>
        <v>8:10</v>
      </c>
      <c r="K6" s="69">
        <f ca="1">IF(COUNT(F7:J7)=0,"",COUNTIF(F7:J7,"&gt;0")+0.5*COUNTIF(F7:J7,0))</f>
        <v>1</v>
      </c>
      <c r="L6" s="11"/>
      <c r="M6" s="55">
        <v>4</v>
      </c>
    </row>
    <row r="7" spans="2:13" ht="21" x14ac:dyDescent="0.25">
      <c r="B7" s="61"/>
      <c r="C7" s="71"/>
      <c r="D7" s="72"/>
      <c r="E7" s="73"/>
      <c r="F7" s="17">
        <f ca="1">IF(LEN(INDIRECT(ADDRESS(ROW()-1, COLUMN())))=1,"",INDIRECT(ADDRESS(23,7))-INDIRECT(ADDRESS(23,6)))</f>
        <v>-5</v>
      </c>
      <c r="G7" s="18" t="s">
        <v>4</v>
      </c>
      <c r="H7" s="11">
        <f ca="1">IF(LEN(INDIRECT(ADDRESS(ROW()-1, COLUMN())))=1,"",INDIRECT(ADDRESS(31,6))-INDIRECT(ADDRESS(31,7)))</f>
        <v>-9</v>
      </c>
      <c r="I7" s="11">
        <f ca="1">IF(LEN(INDIRECT(ADDRESS(ROW()-1, COLUMN())))=1,"",INDIRECT(ADDRESS(34,7))-INDIRECT(ADDRESS(34,6)))</f>
        <v>3</v>
      </c>
      <c r="J7" s="12">
        <f ca="1">IF(LEN(INDIRECT(ADDRESS(ROW()-1, COLUMN())))=1,"",INDIRECT(ADDRESS(18,6))-INDIRECT(ADDRESS(18,7)))</f>
        <v>-2</v>
      </c>
      <c r="K7" s="69"/>
      <c r="L7" s="11">
        <f ca="1">IF(COUNT(F7:J7)=0,"",SUM(F7:J7))</f>
        <v>-13</v>
      </c>
      <c r="M7" s="55"/>
    </row>
    <row r="8" spans="2:13" ht="21" x14ac:dyDescent="0.25">
      <c r="B8" s="70">
        <v>3</v>
      </c>
      <c r="C8" s="65" t="s">
        <v>140</v>
      </c>
      <c r="D8" s="66"/>
      <c r="E8" s="67"/>
      <c r="F8" s="13" t="str">
        <f ca="1">INDIRECT(ADDRESS(26,6))&amp;":"&amp;INDIRECT(ADDRESS(26,7))</f>
        <v>4:9</v>
      </c>
      <c r="G8" s="15" t="str">
        <f ca="1">INDIRECT(ADDRESS(31,7))&amp;":"&amp;INDIRECT(ADDRESS(31,6))</f>
        <v>13:4</v>
      </c>
      <c r="H8" s="14" t="s">
        <v>4</v>
      </c>
      <c r="I8" s="15" t="str">
        <f ca="1">INDIRECT(ADDRESS(19,6))&amp;":"&amp;INDIRECT(ADDRESS(19,7))</f>
        <v>13:2</v>
      </c>
      <c r="J8" s="16" t="str">
        <f ca="1">INDIRECT(ADDRESS(22,7))&amp;":"&amp;INDIRECT(ADDRESS(22,6))</f>
        <v>10:4</v>
      </c>
      <c r="K8" s="69">
        <f ca="1">IF(COUNT(F9:J9)=0,"",COUNTIF(F9:J9,"&gt;0")+0.5*COUNTIF(F9:J9,0))</f>
        <v>3</v>
      </c>
      <c r="L8" s="11"/>
      <c r="M8" s="55">
        <v>2</v>
      </c>
    </row>
    <row r="9" spans="2:13" ht="21" x14ac:dyDescent="0.25">
      <c r="B9" s="61"/>
      <c r="C9" s="65"/>
      <c r="D9" s="66"/>
      <c r="E9" s="67"/>
      <c r="F9" s="17">
        <f ca="1">IF(LEN(INDIRECT(ADDRESS(ROW()-1, COLUMN())))=1,"",INDIRECT(ADDRESS(26,6))-INDIRECT(ADDRESS(26,7)))</f>
        <v>-5</v>
      </c>
      <c r="G9" s="11">
        <f ca="1">IF(LEN(INDIRECT(ADDRESS(ROW()-1, COLUMN())))=1,"",INDIRECT(ADDRESS(31,7))-INDIRECT(ADDRESS(31,6)))</f>
        <v>9</v>
      </c>
      <c r="H9" s="18" t="s">
        <v>4</v>
      </c>
      <c r="I9" s="11">
        <f ca="1">IF(LEN(INDIRECT(ADDRESS(ROW()-1, COLUMN())))=1,"",INDIRECT(ADDRESS(19,6))-INDIRECT(ADDRESS(19,7)))</f>
        <v>11</v>
      </c>
      <c r="J9" s="12">
        <f ca="1">IF(LEN(INDIRECT(ADDRESS(ROW()-1, COLUMN())))=1,"",INDIRECT(ADDRESS(22,7))-INDIRECT(ADDRESS(22,6)))</f>
        <v>6</v>
      </c>
      <c r="K9" s="69"/>
      <c r="L9" s="11">
        <f ca="1">IF(COUNT(F9:J9)=0,"",SUM(F9:J9))</f>
        <v>21</v>
      </c>
      <c r="M9" s="55"/>
    </row>
    <row r="10" spans="2:13" ht="21" x14ac:dyDescent="0.25">
      <c r="B10" s="70">
        <v>4</v>
      </c>
      <c r="C10" s="71" t="s">
        <v>141</v>
      </c>
      <c r="D10" s="72"/>
      <c r="E10" s="73"/>
      <c r="F10" s="13" t="str">
        <f ca="1">INDIRECT(ADDRESS(30,7))&amp;":"&amp;INDIRECT(ADDRESS(30,6))</f>
        <v>7:9</v>
      </c>
      <c r="G10" s="15" t="str">
        <f ca="1">INDIRECT(ADDRESS(34,6))&amp;":"&amp;INDIRECT(ADDRESS(34,7))</f>
        <v>5:8</v>
      </c>
      <c r="H10" s="15" t="str">
        <f ca="1">INDIRECT(ADDRESS(19,7))&amp;":"&amp;INDIRECT(ADDRESS(19,6))</f>
        <v>2:13</v>
      </c>
      <c r="I10" s="14" t="s">
        <v>4</v>
      </c>
      <c r="J10" s="16" t="str">
        <f ca="1">INDIRECT(ADDRESS(27,6))&amp;":"&amp;INDIRECT(ADDRESS(27,7))</f>
        <v>3:13</v>
      </c>
      <c r="K10" s="69">
        <f ca="1">IF(COUNT(F11:J11)=0,"",COUNTIF(F11:J11,"&gt;0")+0.5*COUNTIF(F11:J11,0))</f>
        <v>0</v>
      </c>
      <c r="L10" s="11"/>
      <c r="M10" s="55">
        <v>5</v>
      </c>
    </row>
    <row r="11" spans="2:13" ht="21" x14ac:dyDescent="0.25">
      <c r="B11" s="61"/>
      <c r="C11" s="71"/>
      <c r="D11" s="72"/>
      <c r="E11" s="73"/>
      <c r="F11" s="17">
        <f ca="1">IF(LEN(INDIRECT(ADDRESS(ROW()-1, COLUMN())))=1,"",INDIRECT(ADDRESS(30,7))-INDIRECT(ADDRESS(30,6)))</f>
        <v>-2</v>
      </c>
      <c r="G11" s="11">
        <f ca="1">IF(LEN(INDIRECT(ADDRESS(ROW()-1, COLUMN())))=1,"",INDIRECT(ADDRESS(34,6))-INDIRECT(ADDRESS(34,7)))</f>
        <v>-3</v>
      </c>
      <c r="H11" s="11">
        <f ca="1">IF(LEN(INDIRECT(ADDRESS(ROW()-1, COLUMN())))=1,"",INDIRECT(ADDRESS(19,7))-INDIRECT(ADDRESS(19,6)))</f>
        <v>-11</v>
      </c>
      <c r="I11" s="18" t="s">
        <v>4</v>
      </c>
      <c r="J11" s="12">
        <f ca="1">IF(LEN(INDIRECT(ADDRESS(ROW()-1, COLUMN())))=1,"",INDIRECT(ADDRESS(27,6))-INDIRECT(ADDRESS(27,7)))</f>
        <v>-10</v>
      </c>
      <c r="K11" s="69"/>
      <c r="L11" s="11">
        <f ca="1">IF(COUNT(F11:J11)=0,"",SUM(F11:J11))</f>
        <v>-26</v>
      </c>
      <c r="M11" s="55"/>
    </row>
    <row r="12" spans="2:13" ht="21" x14ac:dyDescent="0.25">
      <c r="B12" s="70">
        <v>5</v>
      </c>
      <c r="C12" s="71" t="s">
        <v>142</v>
      </c>
      <c r="D12" s="72"/>
      <c r="E12" s="73"/>
      <c r="F12" s="13" t="str">
        <f ca="1">INDIRECT(ADDRESS(35,6))&amp;":"&amp;INDIRECT(ADDRESS(35,7))</f>
        <v>2:10</v>
      </c>
      <c r="G12" s="15" t="str">
        <f ca="1">INDIRECT(ADDRESS(18,7))&amp;":"&amp;INDIRECT(ADDRESS(18,6))</f>
        <v>10:8</v>
      </c>
      <c r="H12" s="15" t="str">
        <f ca="1">INDIRECT(ADDRESS(22,6))&amp;":"&amp;INDIRECT(ADDRESS(22,7))</f>
        <v>4:10</v>
      </c>
      <c r="I12" s="15" t="str">
        <f ca="1">INDIRECT(ADDRESS(27,7))&amp;":"&amp;INDIRECT(ADDRESS(27,6))</f>
        <v>13:3</v>
      </c>
      <c r="J12" s="19" t="s">
        <v>4</v>
      </c>
      <c r="K12" s="69">
        <f ca="1">IF(COUNT(F13:J13)=0,"",COUNTIF(F13:J13,"&gt;0")+0.5*COUNTIF(F13:J13,0))</f>
        <v>2</v>
      </c>
      <c r="L12" s="11"/>
      <c r="M12" s="55">
        <v>3</v>
      </c>
    </row>
    <row r="13" spans="2:13" ht="21.75" thickBot="1" x14ac:dyDescent="0.3">
      <c r="B13" s="75"/>
      <c r="C13" s="76"/>
      <c r="D13" s="77"/>
      <c r="E13" s="78"/>
      <c r="F13" s="20">
        <f ca="1">IF(LEN(INDIRECT(ADDRESS(ROW()-1, COLUMN())))=1,"",INDIRECT(ADDRESS(35,6))-INDIRECT(ADDRESS(35,7)))</f>
        <v>-8</v>
      </c>
      <c r="G13" s="21">
        <f ca="1">IF(LEN(INDIRECT(ADDRESS(ROW()-1, COLUMN())))=1,"",INDIRECT(ADDRESS(18,7))-INDIRECT(ADDRESS(18,6)))</f>
        <v>2</v>
      </c>
      <c r="H13" s="21">
        <f ca="1">IF(LEN(INDIRECT(ADDRESS(ROW()-1, COLUMN())))=1,"",INDIRECT(ADDRESS(22,6))-INDIRECT(ADDRESS(22,7)))</f>
        <v>-6</v>
      </c>
      <c r="I13" s="21">
        <f ca="1">IF(LEN(INDIRECT(ADDRESS(ROW()-1, COLUMN())))=1,"",INDIRECT(ADDRESS(27,7))-INDIRECT(ADDRESS(27,6)))</f>
        <v>10</v>
      </c>
      <c r="J13" s="22" t="s">
        <v>4</v>
      </c>
      <c r="K13" s="79"/>
      <c r="L13" s="21">
        <f ca="1">IF(COUNT(F13:J13)=0,"",SUM(F13:J13))</f>
        <v>-2</v>
      </c>
      <c r="M13" s="80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6" customFormat="1" ht="21.75" thickBot="1" x14ac:dyDescent="0.4">
      <c r="A17" s="35"/>
      <c r="B17" s="74" t="s">
        <v>5</v>
      </c>
      <c r="C17" s="74"/>
      <c r="D17" s="74"/>
      <c r="E17" s="74"/>
      <c r="F17" s="74"/>
      <c r="G17" s="74"/>
      <c r="H17" s="74"/>
      <c r="I17" s="74"/>
      <c r="J17" s="74"/>
      <c r="K17" s="74"/>
      <c r="M17" s="37"/>
    </row>
    <row r="18" spans="1:13" s="36" customFormat="1" ht="21.75" thickBot="1" x14ac:dyDescent="0.4">
      <c r="A18" s="35"/>
      <c r="B18" s="42">
        <v>2</v>
      </c>
      <c r="C18" s="81" t="str">
        <f ca="1">IF(ISBLANK(INDIRECT(ADDRESS(B18*2+2,3))),"",INDIRECT(ADDRESS(B18*2+2,3)))</f>
        <v>Кузнецова, Педченко</v>
      </c>
      <c r="D18" s="81"/>
      <c r="E18" s="82"/>
      <c r="F18" s="39">
        <v>8</v>
      </c>
      <c r="G18" s="40">
        <v>10</v>
      </c>
      <c r="H18" s="83" t="str">
        <f ca="1">IF(ISBLANK(INDIRECT(ADDRESS(K18*2+2,3))),"",INDIRECT(ADDRESS(K18*2+2,3)))</f>
        <v>Зимины</v>
      </c>
      <c r="I18" s="81"/>
      <c r="J18" s="81"/>
      <c r="K18" s="42">
        <v>5</v>
      </c>
      <c r="L18" s="41" t="s">
        <v>6</v>
      </c>
      <c r="M18" s="35">
        <v>5</v>
      </c>
    </row>
    <row r="19" spans="1:13" s="36" customFormat="1" ht="21.75" thickBot="1" x14ac:dyDescent="0.4">
      <c r="A19" s="35"/>
      <c r="B19" s="42">
        <v>3</v>
      </c>
      <c r="C19" s="81" t="str">
        <f ca="1">IF(ISBLANK(INDIRECT(ADDRESS(B19*2+2,3))),"",INDIRECT(ADDRESS(B19*2+2,3)))</f>
        <v>Сафонова, Мишин</v>
      </c>
      <c r="D19" s="81"/>
      <c r="E19" s="82"/>
      <c r="F19" s="39">
        <v>13</v>
      </c>
      <c r="G19" s="40">
        <v>2</v>
      </c>
      <c r="H19" s="83" t="str">
        <f ca="1">IF(ISBLANK(INDIRECT(ADDRESS(K19*2+2,3))),"",INDIRECT(ADDRESS(K19*2+2,3)))</f>
        <v>Карепова, Сафонов</v>
      </c>
      <c r="I19" s="81"/>
      <c r="J19" s="81"/>
      <c r="K19" s="42">
        <v>4</v>
      </c>
      <c r="L19" s="41" t="s">
        <v>6</v>
      </c>
      <c r="M19" s="35">
        <v>6</v>
      </c>
    </row>
    <row r="20" spans="1:13" s="36" customFormat="1" ht="30" customHeight="1" x14ac:dyDescent="0.35">
      <c r="A20" s="35"/>
      <c r="M20" s="38"/>
    </row>
    <row r="21" spans="1:13" s="36" customFormat="1" ht="21.75" thickBot="1" x14ac:dyDescent="0.4">
      <c r="A21" s="35"/>
      <c r="B21" s="74" t="s">
        <v>7</v>
      </c>
      <c r="C21" s="74"/>
      <c r="D21" s="74"/>
      <c r="E21" s="74"/>
      <c r="F21" s="74"/>
      <c r="G21" s="74"/>
      <c r="H21" s="74"/>
      <c r="I21" s="74"/>
      <c r="J21" s="74"/>
      <c r="K21" s="74"/>
      <c r="M21" s="38"/>
    </row>
    <row r="22" spans="1:13" s="36" customFormat="1" ht="21.75" thickBot="1" x14ac:dyDescent="0.4">
      <c r="A22" s="35"/>
      <c r="B22" s="42">
        <v>5</v>
      </c>
      <c r="C22" s="81" t="str">
        <f ca="1">IF(ISBLANK(INDIRECT(ADDRESS(B22*2+2,3))),"",INDIRECT(ADDRESS(B22*2+2,3)))</f>
        <v>Зимины</v>
      </c>
      <c r="D22" s="81"/>
      <c r="E22" s="82"/>
      <c r="F22" s="39">
        <v>4</v>
      </c>
      <c r="G22" s="40">
        <v>10</v>
      </c>
      <c r="H22" s="83" t="str">
        <f ca="1">IF(ISBLANK(INDIRECT(ADDRESS(K22*2+2,3))),"",INDIRECT(ADDRESS(K22*2+2,3)))</f>
        <v>Сафонова, Мишин</v>
      </c>
      <c r="I22" s="81"/>
      <c r="J22" s="81"/>
      <c r="K22" s="42">
        <v>3</v>
      </c>
      <c r="L22" s="41" t="s">
        <v>6</v>
      </c>
      <c r="M22" s="35">
        <v>1</v>
      </c>
    </row>
    <row r="23" spans="1:13" s="36" customFormat="1" ht="21.75" thickBot="1" x14ac:dyDescent="0.4">
      <c r="A23" s="35"/>
      <c r="B23" s="42">
        <v>1</v>
      </c>
      <c r="C23" s="81" t="str">
        <f ca="1">IF(ISBLANK(INDIRECT(ADDRESS(B23*2+2,3))),"",INDIRECT(ADDRESS(B23*2+2,3)))</f>
        <v>Зубова, Поляков</v>
      </c>
      <c r="D23" s="81"/>
      <c r="E23" s="82"/>
      <c r="F23" s="39">
        <v>11</v>
      </c>
      <c r="G23" s="40">
        <v>6</v>
      </c>
      <c r="H23" s="83" t="str">
        <f ca="1">IF(ISBLANK(INDIRECT(ADDRESS(K23*2+2,3))),"",INDIRECT(ADDRESS(K23*2+2,3)))</f>
        <v>Кузнецова, Педченко</v>
      </c>
      <c r="I23" s="81"/>
      <c r="J23" s="81"/>
      <c r="K23" s="42">
        <v>2</v>
      </c>
      <c r="L23" s="41" t="s">
        <v>6</v>
      </c>
      <c r="M23" s="35">
        <v>2</v>
      </c>
    </row>
    <row r="24" spans="1:13" s="36" customFormat="1" ht="30" customHeight="1" x14ac:dyDescent="0.35">
      <c r="A24" s="35"/>
      <c r="M24" s="38"/>
    </row>
    <row r="25" spans="1:13" s="36" customFormat="1" ht="21.75" thickBot="1" x14ac:dyDescent="0.4">
      <c r="A25" s="35"/>
      <c r="B25" s="74" t="s">
        <v>8</v>
      </c>
      <c r="C25" s="74"/>
      <c r="D25" s="74"/>
      <c r="E25" s="74"/>
      <c r="F25" s="74"/>
      <c r="G25" s="74"/>
      <c r="H25" s="74"/>
      <c r="I25" s="74"/>
      <c r="J25" s="74"/>
      <c r="K25" s="74"/>
      <c r="M25" s="38"/>
    </row>
    <row r="26" spans="1:13" s="36" customFormat="1" ht="21.75" thickBot="1" x14ac:dyDescent="0.4">
      <c r="A26" s="35"/>
      <c r="B26" s="42">
        <v>3</v>
      </c>
      <c r="C26" s="81" t="str">
        <f ca="1">IF(ISBLANK(INDIRECT(ADDRESS(B26*2+2,3))),"",INDIRECT(ADDRESS(B26*2+2,3)))</f>
        <v>Сафонова, Мишин</v>
      </c>
      <c r="D26" s="81"/>
      <c r="E26" s="82"/>
      <c r="F26" s="39">
        <v>4</v>
      </c>
      <c r="G26" s="40">
        <v>9</v>
      </c>
      <c r="H26" s="83" t="str">
        <f ca="1">IF(ISBLANK(INDIRECT(ADDRESS(K26*2+2,3))),"",INDIRECT(ADDRESS(K26*2+2,3)))</f>
        <v>Зубова, Поляков</v>
      </c>
      <c r="I26" s="81"/>
      <c r="J26" s="81"/>
      <c r="K26" s="42">
        <v>1</v>
      </c>
      <c r="L26" s="41" t="s">
        <v>6</v>
      </c>
      <c r="M26" s="35">
        <v>3</v>
      </c>
    </row>
    <row r="27" spans="1:13" s="36" customFormat="1" ht="21.75" thickBot="1" x14ac:dyDescent="0.4">
      <c r="A27" s="35"/>
      <c r="B27" s="42">
        <v>4</v>
      </c>
      <c r="C27" s="81" t="str">
        <f ca="1">IF(ISBLANK(INDIRECT(ADDRESS(B27*2+2,3))),"",INDIRECT(ADDRESS(B27*2+2,3)))</f>
        <v>Карепова, Сафонов</v>
      </c>
      <c r="D27" s="81"/>
      <c r="E27" s="82"/>
      <c r="F27" s="39">
        <v>3</v>
      </c>
      <c r="G27" s="40">
        <v>13</v>
      </c>
      <c r="H27" s="83" t="str">
        <f ca="1">IF(ISBLANK(INDIRECT(ADDRESS(K27*2+2,3))),"",INDIRECT(ADDRESS(K27*2+2,3)))</f>
        <v>Зимины</v>
      </c>
      <c r="I27" s="81"/>
      <c r="J27" s="81"/>
      <c r="K27" s="42">
        <v>5</v>
      </c>
      <c r="L27" s="41" t="s">
        <v>6</v>
      </c>
      <c r="M27" s="35">
        <v>4</v>
      </c>
    </row>
    <row r="28" spans="1:13" s="36" customFormat="1" ht="30" customHeight="1" x14ac:dyDescent="0.35">
      <c r="A28" s="35"/>
      <c r="M28" s="38"/>
    </row>
    <row r="29" spans="1:13" s="36" customFormat="1" ht="21.75" thickBot="1" x14ac:dyDescent="0.4">
      <c r="A29" s="35"/>
      <c r="B29" s="74" t="s">
        <v>9</v>
      </c>
      <c r="C29" s="74"/>
      <c r="D29" s="74"/>
      <c r="E29" s="74"/>
      <c r="F29" s="74"/>
      <c r="G29" s="74"/>
      <c r="H29" s="74"/>
      <c r="I29" s="74"/>
      <c r="J29" s="74"/>
      <c r="K29" s="74"/>
      <c r="M29" s="38"/>
    </row>
    <row r="30" spans="1:13" s="36" customFormat="1" ht="21.75" thickBot="1" x14ac:dyDescent="0.4">
      <c r="A30" s="35"/>
      <c r="B30" s="42">
        <v>1</v>
      </c>
      <c r="C30" s="81" t="str">
        <f ca="1">IF(ISBLANK(INDIRECT(ADDRESS(B30*2+2,3))),"",INDIRECT(ADDRESS(B30*2+2,3)))</f>
        <v>Зубова, Поляков</v>
      </c>
      <c r="D30" s="81"/>
      <c r="E30" s="82"/>
      <c r="F30" s="39">
        <v>9</v>
      </c>
      <c r="G30" s="40">
        <v>7</v>
      </c>
      <c r="H30" s="83" t="str">
        <f ca="1">IF(ISBLANK(INDIRECT(ADDRESS(K30*2+2,3))),"",INDIRECT(ADDRESS(K30*2+2,3)))</f>
        <v>Карепова, Сафонов</v>
      </c>
      <c r="I30" s="81"/>
      <c r="J30" s="81"/>
      <c r="K30" s="42">
        <v>4</v>
      </c>
      <c r="L30" s="41" t="s">
        <v>6</v>
      </c>
      <c r="M30" s="35">
        <v>5</v>
      </c>
    </row>
    <row r="31" spans="1:13" s="36" customFormat="1" ht="21.75" thickBot="1" x14ac:dyDescent="0.4">
      <c r="A31" s="35"/>
      <c r="B31" s="42">
        <v>2</v>
      </c>
      <c r="C31" s="81" t="str">
        <f ca="1">IF(ISBLANK(INDIRECT(ADDRESS(B31*2+2,3))),"",INDIRECT(ADDRESS(B31*2+2,3)))</f>
        <v>Кузнецова, Педченко</v>
      </c>
      <c r="D31" s="81"/>
      <c r="E31" s="82"/>
      <c r="F31" s="39">
        <v>4</v>
      </c>
      <c r="G31" s="40">
        <v>13</v>
      </c>
      <c r="H31" s="83" t="str">
        <f ca="1">IF(ISBLANK(INDIRECT(ADDRESS(K31*2+2,3))),"",INDIRECT(ADDRESS(K31*2+2,3)))</f>
        <v>Сафонова, Мишин</v>
      </c>
      <c r="I31" s="81"/>
      <c r="J31" s="81"/>
      <c r="K31" s="42">
        <v>3</v>
      </c>
      <c r="L31" s="41" t="s">
        <v>6</v>
      </c>
      <c r="M31" s="35">
        <v>6</v>
      </c>
    </row>
    <row r="32" spans="1:13" s="36" customFormat="1" ht="30" customHeight="1" x14ac:dyDescent="0.35">
      <c r="A32" s="35"/>
      <c r="M32" s="38"/>
    </row>
    <row r="33" spans="1:13" s="36" customFormat="1" ht="21.75" thickBot="1" x14ac:dyDescent="0.4">
      <c r="A33" s="35"/>
      <c r="B33" s="74" t="s">
        <v>10</v>
      </c>
      <c r="C33" s="74"/>
      <c r="D33" s="74"/>
      <c r="E33" s="74"/>
      <c r="F33" s="74"/>
      <c r="G33" s="74"/>
      <c r="H33" s="74"/>
      <c r="I33" s="74"/>
      <c r="J33" s="74"/>
      <c r="K33" s="74"/>
      <c r="M33" s="38"/>
    </row>
    <row r="34" spans="1:13" s="36" customFormat="1" ht="21.75" thickBot="1" x14ac:dyDescent="0.4">
      <c r="A34" s="35"/>
      <c r="B34" s="42">
        <v>4</v>
      </c>
      <c r="C34" s="81" t="str">
        <f ca="1">IF(ISBLANK(INDIRECT(ADDRESS(B34*2+2,3))),"",INDIRECT(ADDRESS(B34*2+2,3)))</f>
        <v>Карепова, Сафонов</v>
      </c>
      <c r="D34" s="81"/>
      <c r="E34" s="82"/>
      <c r="F34" s="39">
        <v>5</v>
      </c>
      <c r="G34" s="40">
        <v>8</v>
      </c>
      <c r="H34" s="83" t="str">
        <f ca="1">IF(ISBLANK(INDIRECT(ADDRESS(K34*2+2,3))),"",INDIRECT(ADDRESS(K34*2+2,3)))</f>
        <v>Кузнецова, Педченко</v>
      </c>
      <c r="I34" s="81"/>
      <c r="J34" s="81"/>
      <c r="K34" s="42">
        <v>2</v>
      </c>
      <c r="L34" s="41" t="s">
        <v>6</v>
      </c>
      <c r="M34" s="35">
        <v>1</v>
      </c>
    </row>
    <row r="35" spans="1:13" s="36" customFormat="1" ht="21.75" thickBot="1" x14ac:dyDescent="0.4">
      <c r="A35" s="35"/>
      <c r="B35" s="42">
        <v>5</v>
      </c>
      <c r="C35" s="81" t="str">
        <f ca="1">IF(ISBLANK(INDIRECT(ADDRESS(B35*2+2,3))),"",INDIRECT(ADDRESS(B35*2+2,3)))</f>
        <v>Зимины</v>
      </c>
      <c r="D35" s="81"/>
      <c r="E35" s="82"/>
      <c r="F35" s="39">
        <v>2</v>
      </c>
      <c r="G35" s="40">
        <v>10</v>
      </c>
      <c r="H35" s="83" t="str">
        <f ca="1">IF(ISBLANK(INDIRECT(ADDRESS(K35*2+2,3))),"",INDIRECT(ADDRESS(K35*2+2,3)))</f>
        <v>Зубова, Поляков</v>
      </c>
      <c r="I35" s="81"/>
      <c r="J35" s="81"/>
      <c r="K35" s="42">
        <v>1</v>
      </c>
      <c r="L35" s="41" t="s">
        <v>6</v>
      </c>
      <c r="M35" s="35">
        <v>2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M12" sqref="M12:M13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3" customWidth="1"/>
    <col min="14" max="15" width="10.28515625" customWidth="1"/>
  </cols>
  <sheetData>
    <row r="1" spans="2:13" ht="46.5" x14ac:dyDescent="0.25">
      <c r="B1" s="56" t="s">
        <v>35</v>
      </c>
      <c r="C1" s="56"/>
      <c r="D1" s="56"/>
      <c r="E1" s="56"/>
      <c r="F1" s="56"/>
      <c r="G1" s="56"/>
      <c r="H1" s="56"/>
      <c r="I1" s="56"/>
      <c r="J1" s="56"/>
      <c r="K1" s="56"/>
      <c r="M1"/>
    </row>
    <row r="2" spans="2:13" ht="15.75" thickBot="1" x14ac:dyDescent="0.3">
      <c r="M2"/>
    </row>
    <row r="3" spans="2:13" ht="15.75" thickBot="1" x14ac:dyDescent="0.3">
      <c r="B3" s="2"/>
      <c r="C3" s="57" t="s">
        <v>0</v>
      </c>
      <c r="D3" s="58"/>
      <c r="E3" s="5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2:13" ht="21" x14ac:dyDescent="0.25">
      <c r="B4" s="60">
        <v>1</v>
      </c>
      <c r="C4" s="84" t="s">
        <v>143</v>
      </c>
      <c r="D4" s="85"/>
      <c r="E4" s="86"/>
      <c r="F4" s="6" t="s">
        <v>4</v>
      </c>
      <c r="G4" s="7" t="str">
        <f ca="1">INDIRECT(ADDRESS(23,6))&amp;":"&amp;INDIRECT(ADDRESS(23,7))</f>
        <v>12:10</v>
      </c>
      <c r="H4" s="7" t="str">
        <f ca="1">INDIRECT(ADDRESS(26,7))&amp;":"&amp;INDIRECT(ADDRESS(26,6))</f>
        <v>13:5</v>
      </c>
      <c r="I4" s="7" t="str">
        <f ca="1">INDIRECT(ADDRESS(30,6))&amp;":"&amp;INDIRECT(ADDRESS(30,7))</f>
        <v>12:6</v>
      </c>
      <c r="J4" s="8" t="str">
        <f ca="1">INDIRECT(ADDRESS(35,7))&amp;":"&amp;INDIRECT(ADDRESS(35,6))</f>
        <v>13:3</v>
      </c>
      <c r="K4" s="68">
        <f ca="1">IF(COUNT(F5:J5)=0,"",COUNTIF(F5:J5,"&gt;0")+0.5*COUNTIF(F5:J5,0))</f>
        <v>4</v>
      </c>
      <c r="L4" s="9"/>
      <c r="M4" s="54">
        <v>1</v>
      </c>
    </row>
    <row r="5" spans="2:13" ht="21" x14ac:dyDescent="0.25">
      <c r="B5" s="61"/>
      <c r="C5" s="87"/>
      <c r="D5" s="88"/>
      <c r="E5" s="89"/>
      <c r="F5" s="10" t="s">
        <v>4</v>
      </c>
      <c r="G5" s="11">
        <f ca="1">IF(LEN(INDIRECT(ADDRESS(ROW()-1, COLUMN())))=1,"",INDIRECT(ADDRESS(23,6))-INDIRECT(ADDRESS(23,7)))</f>
        <v>2</v>
      </c>
      <c r="H5" s="11">
        <f ca="1">IF(LEN(INDIRECT(ADDRESS(ROW()-1, COLUMN())))=1,"",INDIRECT(ADDRESS(26,7))-INDIRECT(ADDRESS(26,6)))</f>
        <v>8</v>
      </c>
      <c r="I5" s="11">
        <f ca="1">IF(LEN(INDIRECT(ADDRESS(ROW()-1, COLUMN())))=1,"",INDIRECT(ADDRESS(30,6))-INDIRECT(ADDRESS(30,7)))</f>
        <v>6</v>
      </c>
      <c r="J5" s="12">
        <f ca="1">IF(LEN(INDIRECT(ADDRESS(ROW()-1, COLUMN())))=1,"",INDIRECT(ADDRESS(35,7))-INDIRECT(ADDRESS(35,6)))</f>
        <v>10</v>
      </c>
      <c r="K5" s="69"/>
      <c r="L5" s="11">
        <f ca="1">IF(COUNT(F5:J5)=0,"",SUM(F5:J5))</f>
        <v>26</v>
      </c>
      <c r="M5" s="55"/>
    </row>
    <row r="6" spans="2:13" ht="21" x14ac:dyDescent="0.25">
      <c r="B6" s="70">
        <v>2</v>
      </c>
      <c r="C6" s="71" t="s">
        <v>144</v>
      </c>
      <c r="D6" s="72"/>
      <c r="E6" s="73"/>
      <c r="F6" s="13" t="str">
        <f ca="1">INDIRECT(ADDRESS(23,7))&amp;":"&amp;INDIRECT(ADDRESS(23,6))</f>
        <v>10:12</v>
      </c>
      <c r="G6" s="14" t="s">
        <v>4</v>
      </c>
      <c r="H6" s="15" t="str">
        <f ca="1">INDIRECT(ADDRESS(31,6))&amp;":"&amp;INDIRECT(ADDRESS(31,7))</f>
        <v>5:11</v>
      </c>
      <c r="I6" s="15" t="str">
        <f ca="1">INDIRECT(ADDRESS(34,7))&amp;":"&amp;INDIRECT(ADDRESS(34,6))</f>
        <v>1:13</v>
      </c>
      <c r="J6" s="16" t="str">
        <f ca="1">INDIRECT(ADDRESS(18,6))&amp;":"&amp;INDIRECT(ADDRESS(18,7))</f>
        <v>13:1</v>
      </c>
      <c r="K6" s="69">
        <f ca="1">IF(COUNT(F7:J7)=0,"",COUNTIF(F7:J7,"&gt;0")+0.5*COUNTIF(F7:J7,0))</f>
        <v>1</v>
      </c>
      <c r="L6" s="11"/>
      <c r="M6" s="55">
        <v>4</v>
      </c>
    </row>
    <row r="7" spans="2:13" ht="21" x14ac:dyDescent="0.25">
      <c r="B7" s="61"/>
      <c r="C7" s="71"/>
      <c r="D7" s="72"/>
      <c r="E7" s="73"/>
      <c r="F7" s="17">
        <f ca="1">IF(LEN(INDIRECT(ADDRESS(ROW()-1, COLUMN())))=1,"",INDIRECT(ADDRESS(23,7))-INDIRECT(ADDRESS(23,6)))</f>
        <v>-2</v>
      </c>
      <c r="G7" s="18" t="s">
        <v>4</v>
      </c>
      <c r="H7" s="11">
        <f ca="1">IF(LEN(INDIRECT(ADDRESS(ROW()-1, COLUMN())))=1,"",INDIRECT(ADDRESS(31,6))-INDIRECT(ADDRESS(31,7)))</f>
        <v>-6</v>
      </c>
      <c r="I7" s="11">
        <f ca="1">IF(LEN(INDIRECT(ADDRESS(ROW()-1, COLUMN())))=1,"",INDIRECT(ADDRESS(34,7))-INDIRECT(ADDRESS(34,6)))</f>
        <v>-12</v>
      </c>
      <c r="J7" s="12">
        <f ca="1">IF(LEN(INDIRECT(ADDRESS(ROW()-1, COLUMN())))=1,"",INDIRECT(ADDRESS(18,6))-INDIRECT(ADDRESS(18,7)))</f>
        <v>12</v>
      </c>
      <c r="K7" s="69"/>
      <c r="L7" s="11">
        <f ca="1">IF(COUNT(F7:J7)=0,"",SUM(F7:J7))</f>
        <v>-8</v>
      </c>
      <c r="M7" s="55"/>
    </row>
    <row r="8" spans="2:13" ht="21" x14ac:dyDescent="0.25">
      <c r="B8" s="70">
        <v>3</v>
      </c>
      <c r="C8" s="71" t="s">
        <v>145</v>
      </c>
      <c r="D8" s="72"/>
      <c r="E8" s="73"/>
      <c r="F8" s="13" t="str">
        <f ca="1">INDIRECT(ADDRESS(26,6))&amp;":"&amp;INDIRECT(ADDRESS(26,7))</f>
        <v>5:13</v>
      </c>
      <c r="G8" s="15" t="str">
        <f ca="1">INDIRECT(ADDRESS(31,7))&amp;":"&amp;INDIRECT(ADDRESS(31,6))</f>
        <v>11:5</v>
      </c>
      <c r="H8" s="14" t="s">
        <v>4</v>
      </c>
      <c r="I8" s="15" t="str">
        <f ca="1">INDIRECT(ADDRESS(19,6))&amp;":"&amp;INDIRECT(ADDRESS(19,7))</f>
        <v>3:13</v>
      </c>
      <c r="J8" s="16" t="str">
        <f ca="1">INDIRECT(ADDRESS(22,7))&amp;":"&amp;INDIRECT(ADDRESS(22,6))</f>
        <v>12:4</v>
      </c>
      <c r="K8" s="69">
        <f ca="1">IF(COUNT(F9:J9)=0,"",COUNTIF(F9:J9,"&gt;0")+0.5*COUNTIF(F9:J9,0))</f>
        <v>2</v>
      </c>
      <c r="L8" s="11"/>
      <c r="M8" s="55">
        <v>3</v>
      </c>
    </row>
    <row r="9" spans="2:13" ht="21" x14ac:dyDescent="0.25">
      <c r="B9" s="61"/>
      <c r="C9" s="71"/>
      <c r="D9" s="72"/>
      <c r="E9" s="73"/>
      <c r="F9" s="17">
        <f ca="1">IF(LEN(INDIRECT(ADDRESS(ROW()-1, COLUMN())))=1,"",INDIRECT(ADDRESS(26,6))-INDIRECT(ADDRESS(26,7)))</f>
        <v>-8</v>
      </c>
      <c r="G9" s="11">
        <f ca="1">IF(LEN(INDIRECT(ADDRESS(ROW()-1, COLUMN())))=1,"",INDIRECT(ADDRESS(31,7))-INDIRECT(ADDRESS(31,6)))</f>
        <v>6</v>
      </c>
      <c r="H9" s="18" t="s">
        <v>4</v>
      </c>
      <c r="I9" s="11">
        <f ca="1">IF(LEN(INDIRECT(ADDRESS(ROW()-1, COLUMN())))=1,"",INDIRECT(ADDRESS(19,6))-INDIRECT(ADDRESS(19,7)))</f>
        <v>-10</v>
      </c>
      <c r="J9" s="12">
        <f ca="1">IF(LEN(INDIRECT(ADDRESS(ROW()-1, COLUMN())))=1,"",INDIRECT(ADDRESS(22,7))-INDIRECT(ADDRESS(22,6)))</f>
        <v>8</v>
      </c>
      <c r="K9" s="69"/>
      <c r="L9" s="11">
        <f ca="1">IF(COUNT(F9:J9)=0,"",SUM(F9:J9))</f>
        <v>-4</v>
      </c>
      <c r="M9" s="55"/>
    </row>
    <row r="10" spans="2:13" ht="21" x14ac:dyDescent="0.25">
      <c r="B10" s="70">
        <v>4</v>
      </c>
      <c r="C10" s="87" t="s">
        <v>146</v>
      </c>
      <c r="D10" s="88"/>
      <c r="E10" s="89"/>
      <c r="F10" s="13" t="str">
        <f ca="1">INDIRECT(ADDRESS(30,7))&amp;":"&amp;INDIRECT(ADDRESS(30,6))</f>
        <v>6:12</v>
      </c>
      <c r="G10" s="15" t="str">
        <f ca="1">INDIRECT(ADDRESS(34,6))&amp;":"&amp;INDIRECT(ADDRESS(34,7))</f>
        <v>13:1</v>
      </c>
      <c r="H10" s="15" t="str">
        <f ca="1">INDIRECT(ADDRESS(19,7))&amp;":"&amp;INDIRECT(ADDRESS(19,6))</f>
        <v>13:3</v>
      </c>
      <c r="I10" s="14" t="s">
        <v>4</v>
      </c>
      <c r="J10" s="16" t="str">
        <f ca="1">INDIRECT(ADDRESS(27,6))&amp;":"&amp;INDIRECT(ADDRESS(27,7))</f>
        <v>12:5</v>
      </c>
      <c r="K10" s="69">
        <f ca="1">IF(COUNT(F11:J11)=0,"",COUNTIF(F11:J11,"&gt;0")+0.5*COUNTIF(F11:J11,0))</f>
        <v>3</v>
      </c>
      <c r="L10" s="11"/>
      <c r="M10" s="55">
        <v>2</v>
      </c>
    </row>
    <row r="11" spans="2:13" ht="21" x14ac:dyDescent="0.25">
      <c r="B11" s="61"/>
      <c r="C11" s="87"/>
      <c r="D11" s="88"/>
      <c r="E11" s="89"/>
      <c r="F11" s="17">
        <f ca="1">IF(LEN(INDIRECT(ADDRESS(ROW()-1, COLUMN())))=1,"",INDIRECT(ADDRESS(30,7))-INDIRECT(ADDRESS(30,6)))</f>
        <v>-6</v>
      </c>
      <c r="G11" s="11">
        <f ca="1">IF(LEN(INDIRECT(ADDRESS(ROW()-1, COLUMN())))=1,"",INDIRECT(ADDRESS(34,6))-INDIRECT(ADDRESS(34,7)))</f>
        <v>12</v>
      </c>
      <c r="H11" s="11">
        <f ca="1">IF(LEN(INDIRECT(ADDRESS(ROW()-1, COLUMN())))=1,"",INDIRECT(ADDRESS(19,7))-INDIRECT(ADDRESS(19,6)))</f>
        <v>10</v>
      </c>
      <c r="I11" s="18" t="s">
        <v>4</v>
      </c>
      <c r="J11" s="12">
        <f ca="1">IF(LEN(INDIRECT(ADDRESS(ROW()-1, COLUMN())))=1,"",INDIRECT(ADDRESS(27,6))-INDIRECT(ADDRESS(27,7)))</f>
        <v>7</v>
      </c>
      <c r="K11" s="69"/>
      <c r="L11" s="11">
        <f ca="1">IF(COUNT(F11:J11)=0,"",SUM(F11:J11))</f>
        <v>23</v>
      </c>
      <c r="M11" s="55"/>
    </row>
    <row r="12" spans="2:13" ht="21" x14ac:dyDescent="0.25">
      <c r="B12" s="70">
        <v>5</v>
      </c>
      <c r="C12" s="71" t="s">
        <v>147</v>
      </c>
      <c r="D12" s="72"/>
      <c r="E12" s="73"/>
      <c r="F12" s="13" t="str">
        <f ca="1">INDIRECT(ADDRESS(35,6))&amp;":"&amp;INDIRECT(ADDRESS(35,7))</f>
        <v>3:13</v>
      </c>
      <c r="G12" s="15" t="str">
        <f ca="1">INDIRECT(ADDRESS(18,7))&amp;":"&amp;INDIRECT(ADDRESS(18,6))</f>
        <v>1:13</v>
      </c>
      <c r="H12" s="15" t="str">
        <f ca="1">INDIRECT(ADDRESS(22,6))&amp;":"&amp;INDIRECT(ADDRESS(22,7))</f>
        <v>4:12</v>
      </c>
      <c r="I12" s="15" t="str">
        <f ca="1">INDIRECT(ADDRESS(27,7))&amp;":"&amp;INDIRECT(ADDRESS(27,6))</f>
        <v>5:12</v>
      </c>
      <c r="J12" s="19" t="s">
        <v>4</v>
      </c>
      <c r="K12" s="69">
        <f ca="1">IF(COUNT(F13:J13)=0,"",COUNTIF(F13:J13,"&gt;0")+0.5*COUNTIF(F13:J13,0))</f>
        <v>0</v>
      </c>
      <c r="L12" s="11"/>
      <c r="M12" s="55">
        <v>5</v>
      </c>
    </row>
    <row r="13" spans="2:13" ht="21.75" thickBot="1" x14ac:dyDescent="0.3">
      <c r="B13" s="75"/>
      <c r="C13" s="76"/>
      <c r="D13" s="77"/>
      <c r="E13" s="78"/>
      <c r="F13" s="20">
        <f ca="1">IF(LEN(INDIRECT(ADDRESS(ROW()-1, COLUMN())))=1,"",INDIRECT(ADDRESS(35,6))-INDIRECT(ADDRESS(35,7)))</f>
        <v>-10</v>
      </c>
      <c r="G13" s="21">
        <f ca="1">IF(LEN(INDIRECT(ADDRESS(ROW()-1, COLUMN())))=1,"",INDIRECT(ADDRESS(18,7))-INDIRECT(ADDRESS(18,6)))</f>
        <v>-12</v>
      </c>
      <c r="H13" s="21">
        <f ca="1">IF(LEN(INDIRECT(ADDRESS(ROW()-1, COLUMN())))=1,"",INDIRECT(ADDRESS(22,6))-INDIRECT(ADDRESS(22,7)))</f>
        <v>-8</v>
      </c>
      <c r="I13" s="21">
        <f ca="1">IF(LEN(INDIRECT(ADDRESS(ROW()-1, COLUMN())))=1,"",INDIRECT(ADDRESS(27,7))-INDIRECT(ADDRESS(27,6)))</f>
        <v>-7</v>
      </c>
      <c r="J13" s="22" t="s">
        <v>4</v>
      </c>
      <c r="K13" s="79"/>
      <c r="L13" s="21">
        <f ca="1">IF(COUNT(F13:J13)=0,"",SUM(F13:J13))</f>
        <v>-37</v>
      </c>
      <c r="M13" s="80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6" customFormat="1" ht="21.75" thickBot="1" x14ac:dyDescent="0.4">
      <c r="A17" s="35"/>
      <c r="B17" s="74" t="s">
        <v>5</v>
      </c>
      <c r="C17" s="74"/>
      <c r="D17" s="74"/>
      <c r="E17" s="74"/>
      <c r="F17" s="74"/>
      <c r="G17" s="74"/>
      <c r="H17" s="74"/>
      <c r="I17" s="74"/>
      <c r="J17" s="74"/>
      <c r="K17" s="74"/>
      <c r="M17" s="37"/>
    </row>
    <row r="18" spans="1:13" s="36" customFormat="1" ht="21.75" thickBot="1" x14ac:dyDescent="0.4">
      <c r="A18" s="35"/>
      <c r="B18" s="42">
        <v>2</v>
      </c>
      <c r="C18" s="81" t="str">
        <f ca="1">IF(ISBLANK(INDIRECT(ADDRESS(B18*2+2,3))),"",INDIRECT(ADDRESS(B18*2+2,3)))</f>
        <v>Мельник, Глуховский</v>
      </c>
      <c r="D18" s="81"/>
      <c r="E18" s="82"/>
      <c r="F18" s="39">
        <v>13</v>
      </c>
      <c r="G18" s="40">
        <v>1</v>
      </c>
      <c r="H18" s="83" t="str">
        <f ca="1">IF(ISBLANK(INDIRECT(ADDRESS(K18*2+2,3))),"",INDIRECT(ADDRESS(K18*2+2,3)))</f>
        <v>Трушина, Кравцов</v>
      </c>
      <c r="I18" s="81"/>
      <c r="J18" s="81"/>
      <c r="K18" s="42">
        <v>5</v>
      </c>
      <c r="L18" s="41" t="s">
        <v>6</v>
      </c>
      <c r="M18" s="35">
        <v>1</v>
      </c>
    </row>
    <row r="19" spans="1:13" s="36" customFormat="1" ht="21.75" thickBot="1" x14ac:dyDescent="0.4">
      <c r="A19" s="35"/>
      <c r="B19" s="42">
        <v>3</v>
      </c>
      <c r="C19" s="81" t="str">
        <f ca="1">IF(ISBLANK(INDIRECT(ADDRESS(B19*2+2,3))),"",INDIRECT(ADDRESS(B19*2+2,3)))</f>
        <v>Пименова, Федотов</v>
      </c>
      <c r="D19" s="81"/>
      <c r="E19" s="82"/>
      <c r="F19" s="39">
        <v>3</v>
      </c>
      <c r="G19" s="40">
        <v>13</v>
      </c>
      <c r="H19" s="83" t="str">
        <f ca="1">IF(ISBLANK(INDIRECT(ADDRESS(K19*2+2,3))),"",INDIRECT(ADDRESS(K19*2+2,3)))</f>
        <v>Соколова, Гришков</v>
      </c>
      <c r="I19" s="81"/>
      <c r="J19" s="81"/>
      <c r="K19" s="42">
        <v>4</v>
      </c>
      <c r="L19" s="41" t="s">
        <v>6</v>
      </c>
      <c r="M19" s="35">
        <v>2</v>
      </c>
    </row>
    <row r="20" spans="1:13" s="36" customFormat="1" ht="30" customHeight="1" x14ac:dyDescent="0.35">
      <c r="A20" s="35"/>
      <c r="M20" s="38"/>
    </row>
    <row r="21" spans="1:13" s="36" customFormat="1" ht="21.75" thickBot="1" x14ac:dyDescent="0.4">
      <c r="A21" s="35"/>
      <c r="B21" s="74" t="s">
        <v>7</v>
      </c>
      <c r="C21" s="74"/>
      <c r="D21" s="74"/>
      <c r="E21" s="74"/>
      <c r="F21" s="74"/>
      <c r="G21" s="74"/>
      <c r="H21" s="74"/>
      <c r="I21" s="74"/>
      <c r="J21" s="74"/>
      <c r="K21" s="74"/>
      <c r="M21" s="38"/>
    </row>
    <row r="22" spans="1:13" s="36" customFormat="1" ht="21.75" thickBot="1" x14ac:dyDescent="0.4">
      <c r="A22" s="35"/>
      <c r="B22" s="42">
        <v>5</v>
      </c>
      <c r="C22" s="81" t="str">
        <f ca="1">IF(ISBLANK(INDIRECT(ADDRESS(B22*2+2,3))),"",INDIRECT(ADDRESS(B22*2+2,3)))</f>
        <v>Трушина, Кравцов</v>
      </c>
      <c r="D22" s="81"/>
      <c r="E22" s="82"/>
      <c r="F22" s="39">
        <v>4</v>
      </c>
      <c r="G22" s="40">
        <v>12</v>
      </c>
      <c r="H22" s="83" t="str">
        <f ca="1">IF(ISBLANK(INDIRECT(ADDRESS(K22*2+2,3))),"",INDIRECT(ADDRESS(K22*2+2,3)))</f>
        <v>Пименова, Федотов</v>
      </c>
      <c r="I22" s="81"/>
      <c r="J22" s="81"/>
      <c r="K22" s="42">
        <v>3</v>
      </c>
      <c r="L22" s="41" t="s">
        <v>6</v>
      </c>
      <c r="M22" s="35">
        <v>3</v>
      </c>
    </row>
    <row r="23" spans="1:13" s="36" customFormat="1" ht="21.75" thickBot="1" x14ac:dyDescent="0.4">
      <c r="A23" s="35"/>
      <c r="B23" s="42">
        <v>1</v>
      </c>
      <c r="C23" s="81" t="str">
        <f ca="1">IF(ISBLANK(INDIRECT(ADDRESS(B23*2+2,3))),"",INDIRECT(ADDRESS(B23*2+2,3)))</f>
        <v>Мурашова, Ли</v>
      </c>
      <c r="D23" s="81"/>
      <c r="E23" s="82"/>
      <c r="F23" s="39">
        <v>12</v>
      </c>
      <c r="G23" s="40">
        <v>10</v>
      </c>
      <c r="H23" s="83" t="str">
        <f ca="1">IF(ISBLANK(INDIRECT(ADDRESS(K23*2+2,3))),"",INDIRECT(ADDRESS(K23*2+2,3)))</f>
        <v>Мельник, Глуховский</v>
      </c>
      <c r="I23" s="81"/>
      <c r="J23" s="81"/>
      <c r="K23" s="42">
        <v>2</v>
      </c>
      <c r="L23" s="41" t="s">
        <v>6</v>
      </c>
      <c r="M23" s="35">
        <v>4</v>
      </c>
    </row>
    <row r="24" spans="1:13" s="36" customFormat="1" ht="30" customHeight="1" x14ac:dyDescent="0.35">
      <c r="A24" s="35"/>
      <c r="M24" s="38"/>
    </row>
    <row r="25" spans="1:13" s="36" customFormat="1" ht="21.75" thickBot="1" x14ac:dyDescent="0.4">
      <c r="A25" s="35"/>
      <c r="B25" s="74" t="s">
        <v>8</v>
      </c>
      <c r="C25" s="74"/>
      <c r="D25" s="74"/>
      <c r="E25" s="74"/>
      <c r="F25" s="74"/>
      <c r="G25" s="74"/>
      <c r="H25" s="74"/>
      <c r="I25" s="74"/>
      <c r="J25" s="74"/>
      <c r="K25" s="74"/>
      <c r="M25" s="38"/>
    </row>
    <row r="26" spans="1:13" s="36" customFormat="1" ht="21.75" thickBot="1" x14ac:dyDescent="0.4">
      <c r="A26" s="35"/>
      <c r="B26" s="42">
        <v>3</v>
      </c>
      <c r="C26" s="81" t="str">
        <f ca="1">IF(ISBLANK(INDIRECT(ADDRESS(B26*2+2,3))),"",INDIRECT(ADDRESS(B26*2+2,3)))</f>
        <v>Пименова, Федотов</v>
      </c>
      <c r="D26" s="81"/>
      <c r="E26" s="82"/>
      <c r="F26" s="39">
        <v>5</v>
      </c>
      <c r="G26" s="40">
        <v>13</v>
      </c>
      <c r="H26" s="83" t="str">
        <f ca="1">IF(ISBLANK(INDIRECT(ADDRESS(K26*2+2,3))),"",INDIRECT(ADDRESS(K26*2+2,3)))</f>
        <v>Мурашова, Ли</v>
      </c>
      <c r="I26" s="81"/>
      <c r="J26" s="81"/>
      <c r="K26" s="42">
        <v>1</v>
      </c>
      <c r="L26" s="41" t="s">
        <v>6</v>
      </c>
      <c r="M26" s="35">
        <v>5</v>
      </c>
    </row>
    <row r="27" spans="1:13" s="36" customFormat="1" ht="21.75" thickBot="1" x14ac:dyDescent="0.4">
      <c r="A27" s="35"/>
      <c r="B27" s="42">
        <v>4</v>
      </c>
      <c r="C27" s="81" t="str">
        <f ca="1">IF(ISBLANK(INDIRECT(ADDRESS(B27*2+2,3))),"",INDIRECT(ADDRESS(B27*2+2,3)))</f>
        <v>Соколова, Гришков</v>
      </c>
      <c r="D27" s="81"/>
      <c r="E27" s="82"/>
      <c r="F27" s="39">
        <v>12</v>
      </c>
      <c r="G27" s="40">
        <v>5</v>
      </c>
      <c r="H27" s="83" t="str">
        <f ca="1">IF(ISBLANK(INDIRECT(ADDRESS(K27*2+2,3))),"",INDIRECT(ADDRESS(K27*2+2,3)))</f>
        <v>Трушина, Кравцов</v>
      </c>
      <c r="I27" s="81"/>
      <c r="J27" s="81"/>
      <c r="K27" s="42">
        <v>5</v>
      </c>
      <c r="L27" s="41" t="s">
        <v>6</v>
      </c>
      <c r="M27" s="35">
        <v>6</v>
      </c>
    </row>
    <row r="28" spans="1:13" s="36" customFormat="1" ht="30" customHeight="1" x14ac:dyDescent="0.35">
      <c r="A28" s="35"/>
      <c r="M28" s="38"/>
    </row>
    <row r="29" spans="1:13" s="36" customFormat="1" ht="21.75" thickBot="1" x14ac:dyDescent="0.4">
      <c r="A29" s="35"/>
      <c r="B29" s="74" t="s">
        <v>9</v>
      </c>
      <c r="C29" s="74"/>
      <c r="D29" s="74"/>
      <c r="E29" s="74"/>
      <c r="F29" s="74"/>
      <c r="G29" s="74"/>
      <c r="H29" s="74"/>
      <c r="I29" s="74"/>
      <c r="J29" s="74"/>
      <c r="K29" s="74"/>
      <c r="M29" s="38"/>
    </row>
    <row r="30" spans="1:13" s="36" customFormat="1" ht="21.75" thickBot="1" x14ac:dyDescent="0.4">
      <c r="A30" s="35"/>
      <c r="B30" s="42">
        <v>1</v>
      </c>
      <c r="C30" s="81" t="str">
        <f ca="1">IF(ISBLANK(INDIRECT(ADDRESS(B30*2+2,3))),"",INDIRECT(ADDRESS(B30*2+2,3)))</f>
        <v>Мурашова, Ли</v>
      </c>
      <c r="D30" s="81"/>
      <c r="E30" s="82"/>
      <c r="F30" s="39">
        <v>12</v>
      </c>
      <c r="G30" s="40">
        <v>6</v>
      </c>
      <c r="H30" s="83" t="str">
        <f ca="1">IF(ISBLANK(INDIRECT(ADDRESS(K30*2+2,3))),"",INDIRECT(ADDRESS(K30*2+2,3)))</f>
        <v>Соколова, Гришков</v>
      </c>
      <c r="I30" s="81"/>
      <c r="J30" s="81"/>
      <c r="K30" s="42">
        <v>4</v>
      </c>
      <c r="L30" s="41" t="s">
        <v>6</v>
      </c>
      <c r="M30" s="35">
        <v>1</v>
      </c>
    </row>
    <row r="31" spans="1:13" s="36" customFormat="1" ht="21.75" thickBot="1" x14ac:dyDescent="0.4">
      <c r="A31" s="35"/>
      <c r="B31" s="42">
        <v>2</v>
      </c>
      <c r="C31" s="81" t="str">
        <f ca="1">IF(ISBLANK(INDIRECT(ADDRESS(B31*2+2,3))),"",INDIRECT(ADDRESS(B31*2+2,3)))</f>
        <v>Мельник, Глуховский</v>
      </c>
      <c r="D31" s="81"/>
      <c r="E31" s="82"/>
      <c r="F31" s="39">
        <v>5</v>
      </c>
      <c r="G31" s="40">
        <v>11</v>
      </c>
      <c r="H31" s="83" t="str">
        <f ca="1">IF(ISBLANK(INDIRECT(ADDRESS(K31*2+2,3))),"",INDIRECT(ADDRESS(K31*2+2,3)))</f>
        <v>Пименова, Федотов</v>
      </c>
      <c r="I31" s="81"/>
      <c r="J31" s="81"/>
      <c r="K31" s="42">
        <v>3</v>
      </c>
      <c r="L31" s="41" t="s">
        <v>6</v>
      </c>
      <c r="M31" s="35">
        <v>2</v>
      </c>
    </row>
    <row r="32" spans="1:13" s="36" customFormat="1" ht="30" customHeight="1" x14ac:dyDescent="0.35">
      <c r="A32" s="35"/>
      <c r="M32" s="38"/>
    </row>
    <row r="33" spans="1:13" s="36" customFormat="1" ht="21.75" thickBot="1" x14ac:dyDescent="0.4">
      <c r="A33" s="35"/>
      <c r="B33" s="74" t="s">
        <v>10</v>
      </c>
      <c r="C33" s="74"/>
      <c r="D33" s="74"/>
      <c r="E33" s="74"/>
      <c r="F33" s="74"/>
      <c r="G33" s="74"/>
      <c r="H33" s="74"/>
      <c r="I33" s="74"/>
      <c r="J33" s="74"/>
      <c r="K33" s="74"/>
      <c r="M33" s="38"/>
    </row>
    <row r="34" spans="1:13" s="36" customFormat="1" ht="21.75" thickBot="1" x14ac:dyDescent="0.4">
      <c r="A34" s="35"/>
      <c r="B34" s="42">
        <v>4</v>
      </c>
      <c r="C34" s="81" t="str">
        <f ca="1">IF(ISBLANK(INDIRECT(ADDRESS(B34*2+2,3))),"",INDIRECT(ADDRESS(B34*2+2,3)))</f>
        <v>Соколова, Гришков</v>
      </c>
      <c r="D34" s="81"/>
      <c r="E34" s="82"/>
      <c r="F34" s="39">
        <v>13</v>
      </c>
      <c r="G34" s="40">
        <v>1</v>
      </c>
      <c r="H34" s="83" t="str">
        <f ca="1">IF(ISBLANK(INDIRECT(ADDRESS(K34*2+2,3))),"",INDIRECT(ADDRESS(K34*2+2,3)))</f>
        <v>Мельник, Глуховский</v>
      </c>
      <c r="I34" s="81"/>
      <c r="J34" s="81"/>
      <c r="K34" s="42">
        <v>2</v>
      </c>
      <c r="L34" s="41" t="s">
        <v>6</v>
      </c>
      <c r="M34" s="35">
        <v>3</v>
      </c>
    </row>
    <row r="35" spans="1:13" s="36" customFormat="1" ht="21.75" thickBot="1" x14ac:dyDescent="0.4">
      <c r="A35" s="35"/>
      <c r="B35" s="42">
        <v>5</v>
      </c>
      <c r="C35" s="81" t="str">
        <f ca="1">IF(ISBLANK(INDIRECT(ADDRESS(B35*2+2,3))),"",INDIRECT(ADDRESS(B35*2+2,3)))</f>
        <v>Трушина, Кравцов</v>
      </c>
      <c r="D35" s="81"/>
      <c r="E35" s="82"/>
      <c r="F35" s="39">
        <v>3</v>
      </c>
      <c r="G35" s="40">
        <v>13</v>
      </c>
      <c r="H35" s="83" t="str">
        <f ca="1">IF(ISBLANK(INDIRECT(ADDRESS(K35*2+2,3))),"",INDIRECT(ADDRESS(K35*2+2,3)))</f>
        <v>Мурашова, Ли</v>
      </c>
      <c r="I35" s="81"/>
      <c r="J35" s="81"/>
      <c r="K35" s="42">
        <v>1</v>
      </c>
      <c r="L35" s="41" t="s">
        <v>6</v>
      </c>
      <c r="M35" s="35">
        <v>4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P10" sqref="P10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3" customWidth="1"/>
    <col min="14" max="15" width="10.28515625" customWidth="1"/>
  </cols>
  <sheetData>
    <row r="1" spans="2:13" ht="46.5" x14ac:dyDescent="0.25">
      <c r="B1" s="56" t="s">
        <v>36</v>
      </c>
      <c r="C1" s="56"/>
      <c r="D1" s="56"/>
      <c r="E1" s="56"/>
      <c r="F1" s="56"/>
      <c r="G1" s="56"/>
      <c r="H1" s="56"/>
      <c r="I1" s="56"/>
      <c r="J1" s="56"/>
      <c r="K1" s="56"/>
      <c r="M1"/>
    </row>
    <row r="2" spans="2:13" ht="15.75" thickBot="1" x14ac:dyDescent="0.3">
      <c r="M2"/>
    </row>
    <row r="3" spans="2:13" ht="15.75" thickBot="1" x14ac:dyDescent="0.3">
      <c r="B3" s="2"/>
      <c r="C3" s="57" t="s">
        <v>0</v>
      </c>
      <c r="D3" s="58"/>
      <c r="E3" s="5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2:13" ht="21" x14ac:dyDescent="0.25">
      <c r="B4" s="60">
        <v>1</v>
      </c>
      <c r="C4" s="84" t="s">
        <v>148</v>
      </c>
      <c r="D4" s="85"/>
      <c r="E4" s="86"/>
      <c r="F4" s="6" t="s">
        <v>4</v>
      </c>
      <c r="G4" s="7" t="str">
        <f ca="1">INDIRECT(ADDRESS(23,6))&amp;":"&amp;INDIRECT(ADDRESS(23,7))</f>
        <v>6:5</v>
      </c>
      <c r="H4" s="7" t="str">
        <f ca="1">INDIRECT(ADDRESS(26,7))&amp;":"&amp;INDIRECT(ADDRESS(26,6))</f>
        <v>8:11</v>
      </c>
      <c r="I4" s="7" t="str">
        <f ca="1">INDIRECT(ADDRESS(30,6))&amp;":"&amp;INDIRECT(ADDRESS(30,7))</f>
        <v>13:2</v>
      </c>
      <c r="J4" s="8" t="str">
        <f ca="1">INDIRECT(ADDRESS(35,7))&amp;":"&amp;INDIRECT(ADDRESS(35,6))</f>
        <v>11:5</v>
      </c>
      <c r="K4" s="68">
        <f ca="1">IF(COUNT(F5:J5)=0,"",COUNTIF(F5:J5,"&gt;0")+0.5*COUNTIF(F5:J5,0))</f>
        <v>3</v>
      </c>
      <c r="L4" s="9"/>
      <c r="M4" s="54">
        <v>1</v>
      </c>
    </row>
    <row r="5" spans="2:13" ht="21" x14ac:dyDescent="0.25">
      <c r="B5" s="61"/>
      <c r="C5" s="87"/>
      <c r="D5" s="88"/>
      <c r="E5" s="89"/>
      <c r="F5" s="10" t="s">
        <v>4</v>
      </c>
      <c r="G5" s="11">
        <f ca="1">IF(LEN(INDIRECT(ADDRESS(ROW()-1, COLUMN())))=1,"",INDIRECT(ADDRESS(23,6))-INDIRECT(ADDRESS(23,7)))</f>
        <v>1</v>
      </c>
      <c r="H5" s="11">
        <f ca="1">IF(LEN(INDIRECT(ADDRESS(ROW()-1, COLUMN())))=1,"",INDIRECT(ADDRESS(26,7))-INDIRECT(ADDRESS(26,6)))</f>
        <v>-3</v>
      </c>
      <c r="I5" s="11">
        <f ca="1">IF(LEN(INDIRECT(ADDRESS(ROW()-1, COLUMN())))=1,"",INDIRECT(ADDRESS(30,6))-INDIRECT(ADDRESS(30,7)))</f>
        <v>11</v>
      </c>
      <c r="J5" s="12">
        <f ca="1">IF(LEN(INDIRECT(ADDRESS(ROW()-1, COLUMN())))=1,"",INDIRECT(ADDRESS(35,7))-INDIRECT(ADDRESS(35,6)))</f>
        <v>6</v>
      </c>
      <c r="K5" s="69"/>
      <c r="L5" s="11">
        <f ca="1">IF(COUNT(F5:J5)=0,"",SUM(F5:J5))</f>
        <v>15</v>
      </c>
      <c r="M5" s="55"/>
    </row>
    <row r="6" spans="2:13" ht="21" x14ac:dyDescent="0.25">
      <c r="B6" s="70">
        <v>2</v>
      </c>
      <c r="C6" s="71" t="s">
        <v>149</v>
      </c>
      <c r="D6" s="72"/>
      <c r="E6" s="73"/>
      <c r="F6" s="13" t="str">
        <f ca="1">INDIRECT(ADDRESS(23,7))&amp;":"&amp;INDIRECT(ADDRESS(23,6))</f>
        <v>5:6</v>
      </c>
      <c r="G6" s="14" t="s">
        <v>4</v>
      </c>
      <c r="H6" s="15" t="str">
        <f ca="1">INDIRECT(ADDRESS(31,6))&amp;":"&amp;INDIRECT(ADDRESS(31,7))</f>
        <v>8:7</v>
      </c>
      <c r="I6" s="15" t="str">
        <f ca="1">INDIRECT(ADDRESS(34,7))&amp;":"&amp;INDIRECT(ADDRESS(34,6))</f>
        <v>8:13</v>
      </c>
      <c r="J6" s="16" t="str">
        <f ca="1">INDIRECT(ADDRESS(18,6))&amp;":"&amp;INDIRECT(ADDRESS(18,7))</f>
        <v>5:10</v>
      </c>
      <c r="K6" s="69">
        <f ca="1">IF(COUNT(F7:J7)=0,"",COUNTIF(F7:J7,"&gt;0")+0.5*COUNTIF(F7:J7,0))</f>
        <v>1</v>
      </c>
      <c r="L6" s="11"/>
      <c r="M6" s="55">
        <v>5</v>
      </c>
    </row>
    <row r="7" spans="2:13" ht="21" x14ac:dyDescent="0.25">
      <c r="B7" s="61"/>
      <c r="C7" s="71"/>
      <c r="D7" s="72"/>
      <c r="E7" s="73"/>
      <c r="F7" s="17">
        <f ca="1">IF(LEN(INDIRECT(ADDRESS(ROW()-1, COLUMN())))=1,"",INDIRECT(ADDRESS(23,7))-INDIRECT(ADDRESS(23,6)))</f>
        <v>-1</v>
      </c>
      <c r="G7" s="18" t="s">
        <v>4</v>
      </c>
      <c r="H7" s="11">
        <f ca="1">IF(LEN(INDIRECT(ADDRESS(ROW()-1, COLUMN())))=1,"",INDIRECT(ADDRESS(31,6))-INDIRECT(ADDRESS(31,7)))</f>
        <v>1</v>
      </c>
      <c r="I7" s="11">
        <f ca="1">IF(LEN(INDIRECT(ADDRESS(ROW()-1, COLUMN())))=1,"",INDIRECT(ADDRESS(34,7))-INDIRECT(ADDRESS(34,6)))</f>
        <v>-5</v>
      </c>
      <c r="J7" s="12">
        <f ca="1">IF(LEN(INDIRECT(ADDRESS(ROW()-1, COLUMN())))=1,"",INDIRECT(ADDRESS(18,6))-INDIRECT(ADDRESS(18,7)))</f>
        <v>-5</v>
      </c>
      <c r="K7" s="69"/>
      <c r="L7" s="11">
        <f ca="1">IF(COUNT(F7:J7)=0,"",SUM(F7:J7))</f>
        <v>-10</v>
      </c>
      <c r="M7" s="55"/>
    </row>
    <row r="8" spans="2:13" ht="21" x14ac:dyDescent="0.25">
      <c r="B8" s="70">
        <v>3</v>
      </c>
      <c r="C8" s="71" t="s">
        <v>150</v>
      </c>
      <c r="D8" s="72"/>
      <c r="E8" s="73"/>
      <c r="F8" s="13" t="str">
        <f ca="1">INDIRECT(ADDRESS(26,6))&amp;":"&amp;INDIRECT(ADDRESS(26,7))</f>
        <v>11:8</v>
      </c>
      <c r="G8" s="15" t="str">
        <f ca="1">INDIRECT(ADDRESS(31,7))&amp;":"&amp;INDIRECT(ADDRESS(31,6))</f>
        <v>7:8</v>
      </c>
      <c r="H8" s="14" t="s">
        <v>4</v>
      </c>
      <c r="I8" s="15" t="str">
        <f ca="1">INDIRECT(ADDRESS(19,6))&amp;":"&amp;INDIRECT(ADDRESS(19,7))</f>
        <v>10:8</v>
      </c>
      <c r="J8" s="16" t="str">
        <f ca="1">INDIRECT(ADDRESS(22,7))&amp;":"&amp;INDIRECT(ADDRESS(22,6))</f>
        <v>8:9</v>
      </c>
      <c r="K8" s="69">
        <f ca="1">IF(COUNT(F9:J9)=0,"",COUNTIF(F9:J9,"&gt;0")+0.5*COUNTIF(F9:J9,0))</f>
        <v>2</v>
      </c>
      <c r="L8" s="11"/>
      <c r="M8" s="55">
        <v>3</v>
      </c>
    </row>
    <row r="9" spans="2:13" ht="21" x14ac:dyDescent="0.25">
      <c r="B9" s="61"/>
      <c r="C9" s="71"/>
      <c r="D9" s="72"/>
      <c r="E9" s="73"/>
      <c r="F9" s="17">
        <f ca="1">IF(LEN(INDIRECT(ADDRESS(ROW()-1, COLUMN())))=1,"",INDIRECT(ADDRESS(26,6))-INDIRECT(ADDRESS(26,7)))</f>
        <v>3</v>
      </c>
      <c r="G9" s="11">
        <f ca="1">IF(LEN(INDIRECT(ADDRESS(ROW()-1, COLUMN())))=1,"",INDIRECT(ADDRESS(31,7))-INDIRECT(ADDRESS(31,6)))</f>
        <v>-1</v>
      </c>
      <c r="H9" s="18" t="s">
        <v>4</v>
      </c>
      <c r="I9" s="11">
        <f ca="1">IF(LEN(INDIRECT(ADDRESS(ROW()-1, COLUMN())))=1,"",INDIRECT(ADDRESS(19,6))-INDIRECT(ADDRESS(19,7)))</f>
        <v>2</v>
      </c>
      <c r="J9" s="12">
        <f ca="1">IF(LEN(INDIRECT(ADDRESS(ROW()-1, COLUMN())))=1,"",INDIRECT(ADDRESS(22,7))-INDIRECT(ADDRESS(22,6)))</f>
        <v>-1</v>
      </c>
      <c r="K9" s="69"/>
      <c r="L9" s="11">
        <f ca="1">IF(COUNT(F9:J9)=0,"",SUM(F9:J9))</f>
        <v>3</v>
      </c>
      <c r="M9" s="55"/>
    </row>
    <row r="10" spans="2:13" ht="21" x14ac:dyDescent="0.25">
      <c r="B10" s="70">
        <v>4</v>
      </c>
      <c r="C10" s="71" t="s">
        <v>151</v>
      </c>
      <c r="D10" s="72"/>
      <c r="E10" s="73"/>
      <c r="F10" s="13" t="str">
        <f ca="1">INDIRECT(ADDRESS(30,7))&amp;":"&amp;INDIRECT(ADDRESS(30,6))</f>
        <v>2:13</v>
      </c>
      <c r="G10" s="15" t="str">
        <f ca="1">INDIRECT(ADDRESS(34,6))&amp;":"&amp;INDIRECT(ADDRESS(34,7))</f>
        <v>13:8</v>
      </c>
      <c r="H10" s="15" t="str">
        <f ca="1">INDIRECT(ADDRESS(19,7))&amp;":"&amp;INDIRECT(ADDRESS(19,6))</f>
        <v>8:10</v>
      </c>
      <c r="I10" s="14" t="s">
        <v>4</v>
      </c>
      <c r="J10" s="16" t="str">
        <f ca="1">INDIRECT(ADDRESS(27,6))&amp;":"&amp;INDIRECT(ADDRESS(27,7))</f>
        <v>4:8</v>
      </c>
      <c r="K10" s="69">
        <f ca="1">IF(COUNT(F11:J11)=0,"",COUNTIF(F11:J11,"&gt;0")+0.5*COUNTIF(F11:J11,0))</f>
        <v>1</v>
      </c>
      <c r="L10" s="11"/>
      <c r="M10" s="55">
        <v>4</v>
      </c>
    </row>
    <row r="11" spans="2:13" ht="21" x14ac:dyDescent="0.25">
      <c r="B11" s="61"/>
      <c r="C11" s="71"/>
      <c r="D11" s="72"/>
      <c r="E11" s="73"/>
      <c r="F11" s="17">
        <f ca="1">IF(LEN(INDIRECT(ADDRESS(ROW()-1, COLUMN())))=1,"",INDIRECT(ADDRESS(30,7))-INDIRECT(ADDRESS(30,6)))</f>
        <v>-11</v>
      </c>
      <c r="G11" s="11">
        <f ca="1">IF(LEN(INDIRECT(ADDRESS(ROW()-1, COLUMN())))=1,"",INDIRECT(ADDRESS(34,6))-INDIRECT(ADDRESS(34,7)))</f>
        <v>5</v>
      </c>
      <c r="H11" s="11">
        <f ca="1">IF(LEN(INDIRECT(ADDRESS(ROW()-1, COLUMN())))=1,"",INDIRECT(ADDRESS(19,7))-INDIRECT(ADDRESS(19,6)))</f>
        <v>-2</v>
      </c>
      <c r="I11" s="18" t="s">
        <v>4</v>
      </c>
      <c r="J11" s="12">
        <f ca="1">IF(LEN(INDIRECT(ADDRESS(ROW()-1, COLUMN())))=1,"",INDIRECT(ADDRESS(27,6))-INDIRECT(ADDRESS(27,7)))</f>
        <v>-4</v>
      </c>
      <c r="K11" s="69"/>
      <c r="L11" s="11">
        <f ca="1">IF(COUNT(F11:J11)=0,"",SUM(F11:J11))</f>
        <v>-12</v>
      </c>
      <c r="M11" s="55"/>
    </row>
    <row r="12" spans="2:13" ht="21" x14ac:dyDescent="0.25">
      <c r="B12" s="70">
        <v>5</v>
      </c>
      <c r="C12" s="87" t="s">
        <v>152</v>
      </c>
      <c r="D12" s="88"/>
      <c r="E12" s="89"/>
      <c r="F12" s="13" t="str">
        <f ca="1">INDIRECT(ADDRESS(35,6))&amp;":"&amp;INDIRECT(ADDRESS(35,7))</f>
        <v>5:11</v>
      </c>
      <c r="G12" s="15" t="str">
        <f ca="1">INDIRECT(ADDRESS(18,7))&amp;":"&amp;INDIRECT(ADDRESS(18,6))</f>
        <v>10:5</v>
      </c>
      <c r="H12" s="15" t="str">
        <f ca="1">INDIRECT(ADDRESS(22,6))&amp;":"&amp;INDIRECT(ADDRESS(22,7))</f>
        <v>9:8</v>
      </c>
      <c r="I12" s="15" t="str">
        <f ca="1">INDIRECT(ADDRESS(27,7))&amp;":"&amp;INDIRECT(ADDRESS(27,6))</f>
        <v>8:4</v>
      </c>
      <c r="J12" s="19" t="s">
        <v>4</v>
      </c>
      <c r="K12" s="69">
        <f ca="1">IF(COUNT(F13:J13)=0,"",COUNTIF(F13:J13,"&gt;0")+0.5*COUNTIF(F13:J13,0))</f>
        <v>3</v>
      </c>
      <c r="L12" s="11"/>
      <c r="M12" s="55">
        <v>2</v>
      </c>
    </row>
    <row r="13" spans="2:13" ht="21.75" thickBot="1" x14ac:dyDescent="0.3">
      <c r="B13" s="75"/>
      <c r="C13" s="90"/>
      <c r="D13" s="91"/>
      <c r="E13" s="92"/>
      <c r="F13" s="20">
        <f ca="1">IF(LEN(INDIRECT(ADDRESS(ROW()-1, COLUMN())))=1,"",INDIRECT(ADDRESS(35,6))-INDIRECT(ADDRESS(35,7)))</f>
        <v>-6</v>
      </c>
      <c r="G13" s="21">
        <f ca="1">IF(LEN(INDIRECT(ADDRESS(ROW()-1, COLUMN())))=1,"",INDIRECT(ADDRESS(18,7))-INDIRECT(ADDRESS(18,6)))</f>
        <v>5</v>
      </c>
      <c r="H13" s="21">
        <f ca="1">IF(LEN(INDIRECT(ADDRESS(ROW()-1, COLUMN())))=1,"",INDIRECT(ADDRESS(22,6))-INDIRECT(ADDRESS(22,7)))</f>
        <v>1</v>
      </c>
      <c r="I13" s="21">
        <f ca="1">IF(LEN(INDIRECT(ADDRESS(ROW()-1, COLUMN())))=1,"",INDIRECT(ADDRESS(27,7))-INDIRECT(ADDRESS(27,6)))</f>
        <v>4</v>
      </c>
      <c r="J13" s="22" t="s">
        <v>4</v>
      </c>
      <c r="K13" s="79"/>
      <c r="L13" s="21">
        <f ca="1">IF(COUNT(F13:J13)=0,"",SUM(F13:J13))</f>
        <v>4</v>
      </c>
      <c r="M13" s="80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6" customFormat="1" ht="21.75" thickBot="1" x14ac:dyDescent="0.4">
      <c r="A17" s="35"/>
      <c r="B17" s="74" t="s">
        <v>5</v>
      </c>
      <c r="C17" s="74"/>
      <c r="D17" s="74"/>
      <c r="E17" s="74"/>
      <c r="F17" s="74"/>
      <c r="G17" s="74"/>
      <c r="H17" s="74"/>
      <c r="I17" s="74"/>
      <c r="J17" s="74"/>
      <c r="K17" s="74"/>
      <c r="M17" s="37"/>
    </row>
    <row r="18" spans="1:13" s="36" customFormat="1" ht="21.75" thickBot="1" x14ac:dyDescent="0.4">
      <c r="A18" s="35"/>
      <c r="B18" s="42">
        <v>2</v>
      </c>
      <c r="C18" s="81" t="str">
        <f ca="1">IF(ISBLANK(INDIRECT(ADDRESS(B18*2+2,3))),"",INDIRECT(ADDRESS(B18*2+2,3)))</f>
        <v>Гуменюк, Майсов</v>
      </c>
      <c r="D18" s="81"/>
      <c r="E18" s="82"/>
      <c r="F18" s="39">
        <v>5</v>
      </c>
      <c r="G18" s="40">
        <v>10</v>
      </c>
      <c r="H18" s="83" t="str">
        <f ca="1">IF(ISBLANK(INDIRECT(ADDRESS(K18*2+2,3))),"",INDIRECT(ADDRESS(K18*2+2,3)))</f>
        <v>Кайтукова, Новиков</v>
      </c>
      <c r="I18" s="81"/>
      <c r="J18" s="81"/>
      <c r="K18" s="42">
        <v>5</v>
      </c>
      <c r="L18" s="41" t="s">
        <v>6</v>
      </c>
      <c r="M18" s="35">
        <v>3</v>
      </c>
    </row>
    <row r="19" spans="1:13" s="36" customFormat="1" ht="21.75" thickBot="1" x14ac:dyDescent="0.4">
      <c r="A19" s="35"/>
      <c r="B19" s="42">
        <v>3</v>
      </c>
      <c r="C19" s="81" t="str">
        <f ca="1">IF(ISBLANK(INDIRECT(ADDRESS(B19*2+2,3))),"",INDIRECT(ADDRESS(B19*2+2,3)))</f>
        <v>Большакова, Хафидо</v>
      </c>
      <c r="D19" s="81"/>
      <c r="E19" s="82"/>
      <c r="F19" s="39">
        <v>10</v>
      </c>
      <c r="G19" s="40">
        <v>8</v>
      </c>
      <c r="H19" s="83" t="str">
        <f ca="1">IF(ISBLANK(INDIRECT(ADDRESS(K19*2+2,3))),"",INDIRECT(ADDRESS(K19*2+2,3)))</f>
        <v>Воробьева, Бейгер</v>
      </c>
      <c r="I19" s="81"/>
      <c r="J19" s="81"/>
      <c r="K19" s="42">
        <v>4</v>
      </c>
      <c r="L19" s="41" t="s">
        <v>6</v>
      </c>
      <c r="M19" s="35">
        <v>4</v>
      </c>
    </row>
    <row r="20" spans="1:13" s="36" customFormat="1" ht="30" customHeight="1" x14ac:dyDescent="0.35">
      <c r="A20" s="35"/>
      <c r="M20" s="38"/>
    </row>
    <row r="21" spans="1:13" s="36" customFormat="1" ht="21.75" thickBot="1" x14ac:dyDescent="0.4">
      <c r="A21" s="35"/>
      <c r="B21" s="74" t="s">
        <v>7</v>
      </c>
      <c r="C21" s="74"/>
      <c r="D21" s="74"/>
      <c r="E21" s="74"/>
      <c r="F21" s="74"/>
      <c r="G21" s="74"/>
      <c r="H21" s="74"/>
      <c r="I21" s="74"/>
      <c r="J21" s="74"/>
      <c r="K21" s="74"/>
      <c r="M21" s="38"/>
    </row>
    <row r="22" spans="1:13" s="36" customFormat="1" ht="21.75" thickBot="1" x14ac:dyDescent="0.4">
      <c r="A22" s="35"/>
      <c r="B22" s="42">
        <v>5</v>
      </c>
      <c r="C22" s="81" t="str">
        <f ca="1">IF(ISBLANK(INDIRECT(ADDRESS(B22*2+2,3))),"",INDIRECT(ADDRESS(B22*2+2,3)))</f>
        <v>Кайтукова, Новиков</v>
      </c>
      <c r="D22" s="81"/>
      <c r="E22" s="82"/>
      <c r="F22" s="39">
        <v>9</v>
      </c>
      <c r="G22" s="40">
        <v>8</v>
      </c>
      <c r="H22" s="83" t="str">
        <f ca="1">IF(ISBLANK(INDIRECT(ADDRESS(K22*2+2,3))),"",INDIRECT(ADDRESS(K22*2+2,3)))</f>
        <v>Большакова, Хафидо</v>
      </c>
      <c r="I22" s="81"/>
      <c r="J22" s="81"/>
      <c r="K22" s="42">
        <v>3</v>
      </c>
      <c r="L22" s="41" t="s">
        <v>6</v>
      </c>
      <c r="M22" s="35">
        <v>5</v>
      </c>
    </row>
    <row r="23" spans="1:13" s="36" customFormat="1" ht="21.75" thickBot="1" x14ac:dyDescent="0.4">
      <c r="A23" s="35"/>
      <c r="B23" s="42">
        <v>1</v>
      </c>
      <c r="C23" s="81" t="str">
        <f ca="1">IF(ISBLANK(INDIRECT(ADDRESS(B23*2+2,3))),"",INDIRECT(ADDRESS(B23*2+2,3)))</f>
        <v>Чекмарева, Лямунов</v>
      </c>
      <c r="D23" s="81"/>
      <c r="E23" s="82"/>
      <c r="F23" s="39">
        <v>6</v>
      </c>
      <c r="G23" s="40">
        <v>5</v>
      </c>
      <c r="H23" s="83" t="str">
        <f ca="1">IF(ISBLANK(INDIRECT(ADDRESS(K23*2+2,3))),"",INDIRECT(ADDRESS(K23*2+2,3)))</f>
        <v>Гуменюк, Майсов</v>
      </c>
      <c r="I23" s="81"/>
      <c r="J23" s="81"/>
      <c r="K23" s="42">
        <v>2</v>
      </c>
      <c r="L23" s="41" t="s">
        <v>6</v>
      </c>
      <c r="M23" s="35">
        <v>6</v>
      </c>
    </row>
    <row r="24" spans="1:13" s="36" customFormat="1" ht="30" customHeight="1" x14ac:dyDescent="0.35">
      <c r="A24" s="35"/>
      <c r="M24" s="38"/>
    </row>
    <row r="25" spans="1:13" s="36" customFormat="1" ht="21.75" thickBot="1" x14ac:dyDescent="0.4">
      <c r="A25" s="35"/>
      <c r="B25" s="74" t="s">
        <v>8</v>
      </c>
      <c r="C25" s="74"/>
      <c r="D25" s="74"/>
      <c r="E25" s="74"/>
      <c r="F25" s="74"/>
      <c r="G25" s="74"/>
      <c r="H25" s="74"/>
      <c r="I25" s="74"/>
      <c r="J25" s="74"/>
      <c r="K25" s="74"/>
      <c r="M25" s="38"/>
    </row>
    <row r="26" spans="1:13" s="36" customFormat="1" ht="21.75" thickBot="1" x14ac:dyDescent="0.4">
      <c r="A26" s="35"/>
      <c r="B26" s="42">
        <v>3</v>
      </c>
      <c r="C26" s="81" t="str">
        <f ca="1">IF(ISBLANK(INDIRECT(ADDRESS(B26*2+2,3))),"",INDIRECT(ADDRESS(B26*2+2,3)))</f>
        <v>Большакова, Хафидо</v>
      </c>
      <c r="D26" s="81"/>
      <c r="E26" s="82"/>
      <c r="F26" s="39">
        <v>11</v>
      </c>
      <c r="G26" s="40">
        <v>8</v>
      </c>
      <c r="H26" s="83" t="str">
        <f ca="1">IF(ISBLANK(INDIRECT(ADDRESS(K26*2+2,3))),"",INDIRECT(ADDRESS(K26*2+2,3)))</f>
        <v>Чекмарева, Лямунов</v>
      </c>
      <c r="I26" s="81"/>
      <c r="J26" s="81"/>
      <c r="K26" s="42">
        <v>1</v>
      </c>
      <c r="L26" s="41" t="s">
        <v>6</v>
      </c>
      <c r="M26" s="35">
        <v>1</v>
      </c>
    </row>
    <row r="27" spans="1:13" s="36" customFormat="1" ht="21.75" thickBot="1" x14ac:dyDescent="0.4">
      <c r="A27" s="35"/>
      <c r="B27" s="42">
        <v>4</v>
      </c>
      <c r="C27" s="81" t="str">
        <f ca="1">IF(ISBLANK(INDIRECT(ADDRESS(B27*2+2,3))),"",INDIRECT(ADDRESS(B27*2+2,3)))</f>
        <v>Воробьева, Бейгер</v>
      </c>
      <c r="D27" s="81"/>
      <c r="E27" s="82"/>
      <c r="F27" s="39">
        <v>4</v>
      </c>
      <c r="G27" s="40">
        <v>8</v>
      </c>
      <c r="H27" s="83" t="str">
        <f ca="1">IF(ISBLANK(INDIRECT(ADDRESS(K27*2+2,3))),"",INDIRECT(ADDRESS(K27*2+2,3)))</f>
        <v>Кайтукова, Новиков</v>
      </c>
      <c r="I27" s="81"/>
      <c r="J27" s="81"/>
      <c r="K27" s="42">
        <v>5</v>
      </c>
      <c r="L27" s="41" t="s">
        <v>6</v>
      </c>
      <c r="M27" s="35">
        <v>2</v>
      </c>
    </row>
    <row r="28" spans="1:13" s="36" customFormat="1" ht="30" customHeight="1" x14ac:dyDescent="0.35">
      <c r="A28" s="35"/>
      <c r="M28" s="38"/>
    </row>
    <row r="29" spans="1:13" s="36" customFormat="1" ht="21.75" thickBot="1" x14ac:dyDescent="0.4">
      <c r="A29" s="35"/>
      <c r="B29" s="74" t="s">
        <v>9</v>
      </c>
      <c r="C29" s="74"/>
      <c r="D29" s="74"/>
      <c r="E29" s="74"/>
      <c r="F29" s="74"/>
      <c r="G29" s="74"/>
      <c r="H29" s="74"/>
      <c r="I29" s="74"/>
      <c r="J29" s="74"/>
      <c r="K29" s="74"/>
      <c r="M29" s="38"/>
    </row>
    <row r="30" spans="1:13" s="36" customFormat="1" ht="21.75" thickBot="1" x14ac:dyDescent="0.4">
      <c r="A30" s="35"/>
      <c r="B30" s="42">
        <v>1</v>
      </c>
      <c r="C30" s="81" t="str">
        <f ca="1">IF(ISBLANK(INDIRECT(ADDRESS(B30*2+2,3))),"",INDIRECT(ADDRESS(B30*2+2,3)))</f>
        <v>Чекмарева, Лямунов</v>
      </c>
      <c r="D30" s="81"/>
      <c r="E30" s="82"/>
      <c r="F30" s="39">
        <v>13</v>
      </c>
      <c r="G30" s="40">
        <v>2</v>
      </c>
      <c r="H30" s="83" t="str">
        <f ca="1">IF(ISBLANK(INDIRECT(ADDRESS(K30*2+2,3))),"",INDIRECT(ADDRESS(K30*2+2,3)))</f>
        <v>Воробьева, Бейгер</v>
      </c>
      <c r="I30" s="81"/>
      <c r="J30" s="81"/>
      <c r="K30" s="42">
        <v>4</v>
      </c>
      <c r="L30" s="41" t="s">
        <v>6</v>
      </c>
      <c r="M30" s="35">
        <v>3</v>
      </c>
    </row>
    <row r="31" spans="1:13" s="36" customFormat="1" ht="21.75" thickBot="1" x14ac:dyDescent="0.4">
      <c r="A31" s="35"/>
      <c r="B31" s="42">
        <v>2</v>
      </c>
      <c r="C31" s="81" t="str">
        <f ca="1">IF(ISBLANK(INDIRECT(ADDRESS(B31*2+2,3))),"",INDIRECT(ADDRESS(B31*2+2,3)))</f>
        <v>Гуменюк, Майсов</v>
      </c>
      <c r="D31" s="81"/>
      <c r="E31" s="82"/>
      <c r="F31" s="39">
        <v>8</v>
      </c>
      <c r="G31" s="40">
        <v>7</v>
      </c>
      <c r="H31" s="83" t="str">
        <f ca="1">IF(ISBLANK(INDIRECT(ADDRESS(K31*2+2,3))),"",INDIRECT(ADDRESS(K31*2+2,3)))</f>
        <v>Большакова, Хафидо</v>
      </c>
      <c r="I31" s="81"/>
      <c r="J31" s="81"/>
      <c r="K31" s="42">
        <v>3</v>
      </c>
      <c r="L31" s="41" t="s">
        <v>6</v>
      </c>
      <c r="M31" s="35">
        <v>4</v>
      </c>
    </row>
    <row r="32" spans="1:13" s="36" customFormat="1" ht="30" customHeight="1" x14ac:dyDescent="0.35">
      <c r="A32" s="35"/>
      <c r="M32" s="38"/>
    </row>
    <row r="33" spans="1:13" s="36" customFormat="1" ht="21.75" thickBot="1" x14ac:dyDescent="0.4">
      <c r="A33" s="35"/>
      <c r="B33" s="74" t="s">
        <v>10</v>
      </c>
      <c r="C33" s="74"/>
      <c r="D33" s="74"/>
      <c r="E33" s="74"/>
      <c r="F33" s="74"/>
      <c r="G33" s="74"/>
      <c r="H33" s="74"/>
      <c r="I33" s="74"/>
      <c r="J33" s="74"/>
      <c r="K33" s="74"/>
      <c r="M33" s="38"/>
    </row>
    <row r="34" spans="1:13" s="36" customFormat="1" ht="21.75" thickBot="1" x14ac:dyDescent="0.4">
      <c r="A34" s="35"/>
      <c r="B34" s="42">
        <v>4</v>
      </c>
      <c r="C34" s="81" t="str">
        <f ca="1">IF(ISBLANK(INDIRECT(ADDRESS(B34*2+2,3))),"",INDIRECT(ADDRESS(B34*2+2,3)))</f>
        <v>Воробьева, Бейгер</v>
      </c>
      <c r="D34" s="81"/>
      <c r="E34" s="82"/>
      <c r="F34" s="39">
        <v>13</v>
      </c>
      <c r="G34" s="40">
        <v>8</v>
      </c>
      <c r="H34" s="83" t="str">
        <f ca="1">IF(ISBLANK(INDIRECT(ADDRESS(K34*2+2,3))),"",INDIRECT(ADDRESS(K34*2+2,3)))</f>
        <v>Гуменюк, Майсов</v>
      </c>
      <c r="I34" s="81"/>
      <c r="J34" s="81"/>
      <c r="K34" s="42">
        <v>2</v>
      </c>
      <c r="L34" s="41" t="s">
        <v>6</v>
      </c>
      <c r="M34" s="35">
        <v>5</v>
      </c>
    </row>
    <row r="35" spans="1:13" s="36" customFormat="1" ht="21.75" thickBot="1" x14ac:dyDescent="0.4">
      <c r="A35" s="35"/>
      <c r="B35" s="42">
        <v>5</v>
      </c>
      <c r="C35" s="81" t="str">
        <f ca="1">IF(ISBLANK(INDIRECT(ADDRESS(B35*2+2,3))),"",INDIRECT(ADDRESS(B35*2+2,3)))</f>
        <v>Кайтукова, Новиков</v>
      </c>
      <c r="D35" s="81"/>
      <c r="E35" s="82"/>
      <c r="F35" s="39">
        <v>5</v>
      </c>
      <c r="G35" s="40">
        <v>11</v>
      </c>
      <c r="H35" s="83" t="str">
        <f ca="1">IF(ISBLANK(INDIRECT(ADDRESS(K35*2+2,3))),"",INDIRECT(ADDRESS(K35*2+2,3)))</f>
        <v>Чекмарева, Лямунов</v>
      </c>
      <c r="I35" s="81"/>
      <c r="J35" s="81"/>
      <c r="K35" s="42">
        <v>1</v>
      </c>
      <c r="L35" s="41" t="s">
        <v>6</v>
      </c>
      <c r="M35" s="35">
        <v>6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13" sqref="O13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3" customWidth="1"/>
    <col min="14" max="15" width="10.28515625" customWidth="1"/>
  </cols>
  <sheetData>
    <row r="1" spans="2:13" ht="46.5" x14ac:dyDescent="0.25">
      <c r="B1" s="56" t="s">
        <v>37</v>
      </c>
      <c r="C1" s="56"/>
      <c r="D1" s="56"/>
      <c r="E1" s="56"/>
      <c r="F1" s="56"/>
      <c r="G1" s="56"/>
      <c r="H1" s="56"/>
      <c r="I1" s="56"/>
      <c r="J1" s="56"/>
      <c r="K1" s="56"/>
      <c r="M1"/>
    </row>
    <row r="2" spans="2:13" ht="15.75" thickBot="1" x14ac:dyDescent="0.3">
      <c r="M2"/>
    </row>
    <row r="3" spans="2:13" ht="15.75" thickBot="1" x14ac:dyDescent="0.3">
      <c r="B3" s="2"/>
      <c r="C3" s="57" t="s">
        <v>0</v>
      </c>
      <c r="D3" s="58"/>
      <c r="E3" s="5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2:13" ht="21" x14ac:dyDescent="0.25">
      <c r="B4" s="60">
        <v>1</v>
      </c>
      <c r="C4" s="84" t="s">
        <v>153</v>
      </c>
      <c r="D4" s="85"/>
      <c r="E4" s="86"/>
      <c r="F4" s="6" t="s">
        <v>4</v>
      </c>
      <c r="G4" s="7" t="str">
        <f ca="1">INDIRECT(ADDRESS(23,6))&amp;":"&amp;INDIRECT(ADDRESS(23,7))</f>
        <v>8:7</v>
      </c>
      <c r="H4" s="7" t="str">
        <f ca="1">INDIRECT(ADDRESS(26,7))&amp;":"&amp;INDIRECT(ADDRESS(26,6))</f>
        <v>10:4</v>
      </c>
      <c r="I4" s="7" t="str">
        <f ca="1">INDIRECT(ADDRESS(30,6))&amp;":"&amp;INDIRECT(ADDRESS(30,7))</f>
        <v>6:9</v>
      </c>
      <c r="J4" s="8" t="str">
        <f ca="1">INDIRECT(ADDRESS(35,7))&amp;":"&amp;INDIRECT(ADDRESS(35,6))</f>
        <v>12:5</v>
      </c>
      <c r="K4" s="68">
        <f ca="1">IF(COUNT(F5:J5)=0,"",COUNTIF(F5:J5,"&gt;0")+0.5*COUNTIF(F5:J5,0))</f>
        <v>3</v>
      </c>
      <c r="L4" s="9"/>
      <c r="M4" s="54">
        <v>2</v>
      </c>
    </row>
    <row r="5" spans="2:13" ht="21" x14ac:dyDescent="0.25">
      <c r="B5" s="61"/>
      <c r="C5" s="87"/>
      <c r="D5" s="88"/>
      <c r="E5" s="89"/>
      <c r="F5" s="10" t="s">
        <v>4</v>
      </c>
      <c r="G5" s="11">
        <f ca="1">IF(LEN(INDIRECT(ADDRESS(ROW()-1, COLUMN())))=1,"",INDIRECT(ADDRESS(23,6))-INDIRECT(ADDRESS(23,7)))</f>
        <v>1</v>
      </c>
      <c r="H5" s="11">
        <f ca="1">IF(LEN(INDIRECT(ADDRESS(ROW()-1, COLUMN())))=1,"",INDIRECT(ADDRESS(26,7))-INDIRECT(ADDRESS(26,6)))</f>
        <v>6</v>
      </c>
      <c r="I5" s="11">
        <f ca="1">IF(LEN(INDIRECT(ADDRESS(ROW()-1, COLUMN())))=1,"",INDIRECT(ADDRESS(30,6))-INDIRECT(ADDRESS(30,7)))</f>
        <v>-3</v>
      </c>
      <c r="J5" s="12">
        <f ca="1">IF(LEN(INDIRECT(ADDRESS(ROW()-1, COLUMN())))=1,"",INDIRECT(ADDRESS(35,7))-INDIRECT(ADDRESS(35,6)))</f>
        <v>7</v>
      </c>
      <c r="K5" s="69"/>
      <c r="L5" s="11">
        <f ca="1">IF(COUNT(F5:J5)=0,"",SUM(F5:J5))</f>
        <v>11</v>
      </c>
      <c r="M5" s="55"/>
    </row>
    <row r="6" spans="2:13" ht="21" x14ac:dyDescent="0.25">
      <c r="B6" s="70">
        <v>2</v>
      </c>
      <c r="C6" s="71" t="s">
        <v>154</v>
      </c>
      <c r="D6" s="72"/>
      <c r="E6" s="73"/>
      <c r="F6" s="13" t="str">
        <f ca="1">INDIRECT(ADDRESS(23,7))&amp;":"&amp;INDIRECT(ADDRESS(23,6))</f>
        <v>7:8</v>
      </c>
      <c r="G6" s="14" t="s">
        <v>4</v>
      </c>
      <c r="H6" s="15" t="str">
        <f ca="1">INDIRECT(ADDRESS(31,6))&amp;":"&amp;INDIRECT(ADDRESS(31,7))</f>
        <v>13:11</v>
      </c>
      <c r="I6" s="15" t="str">
        <f ca="1">INDIRECT(ADDRESS(34,7))&amp;":"&amp;INDIRECT(ADDRESS(34,6))</f>
        <v>12:7</v>
      </c>
      <c r="J6" s="16" t="str">
        <f ca="1">INDIRECT(ADDRESS(18,6))&amp;":"&amp;INDIRECT(ADDRESS(18,7))</f>
        <v>8:11</v>
      </c>
      <c r="K6" s="69">
        <f ca="1">IF(COUNT(F7:J7)=0,"",COUNTIF(F7:J7,"&gt;0")+0.5*COUNTIF(F7:J7,0))</f>
        <v>2</v>
      </c>
      <c r="L6" s="11"/>
      <c r="M6" s="55">
        <v>3</v>
      </c>
    </row>
    <row r="7" spans="2:13" ht="21" x14ac:dyDescent="0.25">
      <c r="B7" s="61"/>
      <c r="C7" s="71"/>
      <c r="D7" s="72"/>
      <c r="E7" s="73"/>
      <c r="F7" s="17">
        <f ca="1">IF(LEN(INDIRECT(ADDRESS(ROW()-1, COLUMN())))=1,"",INDIRECT(ADDRESS(23,7))-INDIRECT(ADDRESS(23,6)))</f>
        <v>-1</v>
      </c>
      <c r="G7" s="18" t="s">
        <v>4</v>
      </c>
      <c r="H7" s="11">
        <f ca="1">IF(LEN(INDIRECT(ADDRESS(ROW()-1, COLUMN())))=1,"",INDIRECT(ADDRESS(31,6))-INDIRECT(ADDRESS(31,7)))</f>
        <v>2</v>
      </c>
      <c r="I7" s="11">
        <f ca="1">IF(LEN(INDIRECT(ADDRESS(ROW()-1, COLUMN())))=1,"",INDIRECT(ADDRESS(34,7))-INDIRECT(ADDRESS(34,6)))</f>
        <v>5</v>
      </c>
      <c r="J7" s="12">
        <f ca="1">IF(LEN(INDIRECT(ADDRESS(ROW()-1, COLUMN())))=1,"",INDIRECT(ADDRESS(18,6))-INDIRECT(ADDRESS(18,7)))</f>
        <v>-3</v>
      </c>
      <c r="K7" s="69"/>
      <c r="L7" s="11">
        <f ca="1">IF(COUNT(F7:J7)=0,"",SUM(F7:J7))</f>
        <v>3</v>
      </c>
      <c r="M7" s="55"/>
    </row>
    <row r="8" spans="2:13" ht="21" x14ac:dyDescent="0.25">
      <c r="B8" s="70">
        <v>3</v>
      </c>
      <c r="C8" s="71" t="s">
        <v>155</v>
      </c>
      <c r="D8" s="72"/>
      <c r="E8" s="73"/>
      <c r="F8" s="13" t="str">
        <f ca="1">INDIRECT(ADDRESS(26,6))&amp;":"&amp;INDIRECT(ADDRESS(26,7))</f>
        <v>4:10</v>
      </c>
      <c r="G8" s="15" t="str">
        <f ca="1">INDIRECT(ADDRESS(31,7))&amp;":"&amp;INDIRECT(ADDRESS(31,6))</f>
        <v>11:13</v>
      </c>
      <c r="H8" s="14" t="s">
        <v>4</v>
      </c>
      <c r="I8" s="15" t="str">
        <f ca="1">INDIRECT(ADDRESS(19,6))&amp;":"&amp;INDIRECT(ADDRESS(19,7))</f>
        <v>5:13</v>
      </c>
      <c r="J8" s="16" t="str">
        <f ca="1">INDIRECT(ADDRESS(22,7))&amp;":"&amp;INDIRECT(ADDRESS(22,6))</f>
        <v>13:8</v>
      </c>
      <c r="K8" s="69">
        <f ca="1">IF(COUNT(F9:J9)=0,"",COUNTIF(F9:J9,"&gt;0")+0.5*COUNTIF(F9:J9,0))</f>
        <v>1</v>
      </c>
      <c r="L8" s="11"/>
      <c r="M8" s="55">
        <v>4</v>
      </c>
    </row>
    <row r="9" spans="2:13" ht="21" x14ac:dyDescent="0.25">
      <c r="B9" s="61"/>
      <c r="C9" s="71"/>
      <c r="D9" s="72"/>
      <c r="E9" s="73"/>
      <c r="F9" s="17">
        <f ca="1">IF(LEN(INDIRECT(ADDRESS(ROW()-1, COLUMN())))=1,"",INDIRECT(ADDRESS(26,6))-INDIRECT(ADDRESS(26,7)))</f>
        <v>-6</v>
      </c>
      <c r="G9" s="11">
        <f ca="1">IF(LEN(INDIRECT(ADDRESS(ROW()-1, COLUMN())))=1,"",INDIRECT(ADDRESS(31,7))-INDIRECT(ADDRESS(31,6)))</f>
        <v>-2</v>
      </c>
      <c r="H9" s="18" t="s">
        <v>4</v>
      </c>
      <c r="I9" s="11">
        <f ca="1">IF(LEN(INDIRECT(ADDRESS(ROW()-1, COLUMN())))=1,"",INDIRECT(ADDRESS(19,6))-INDIRECT(ADDRESS(19,7)))</f>
        <v>-8</v>
      </c>
      <c r="J9" s="12">
        <f ca="1">IF(LEN(INDIRECT(ADDRESS(ROW()-1, COLUMN())))=1,"",INDIRECT(ADDRESS(22,7))-INDIRECT(ADDRESS(22,6)))</f>
        <v>5</v>
      </c>
      <c r="K9" s="69"/>
      <c r="L9" s="11">
        <f ca="1">IF(COUNT(F9:J9)=0,"",SUM(F9:J9))</f>
        <v>-11</v>
      </c>
      <c r="M9" s="55"/>
    </row>
    <row r="10" spans="2:13" ht="21" x14ac:dyDescent="0.25">
      <c r="B10" s="70">
        <v>4</v>
      </c>
      <c r="C10" s="87" t="s">
        <v>156</v>
      </c>
      <c r="D10" s="88"/>
      <c r="E10" s="89"/>
      <c r="F10" s="13" t="str">
        <f ca="1">INDIRECT(ADDRESS(30,7))&amp;":"&amp;INDIRECT(ADDRESS(30,6))</f>
        <v>9:6</v>
      </c>
      <c r="G10" s="15" t="str">
        <f ca="1">INDIRECT(ADDRESS(34,6))&amp;":"&amp;INDIRECT(ADDRESS(34,7))</f>
        <v>7:12</v>
      </c>
      <c r="H10" s="15" t="str">
        <f ca="1">INDIRECT(ADDRESS(19,7))&amp;":"&amp;INDIRECT(ADDRESS(19,6))</f>
        <v>13:5</v>
      </c>
      <c r="I10" s="14" t="s">
        <v>4</v>
      </c>
      <c r="J10" s="16" t="str">
        <f ca="1">INDIRECT(ADDRESS(27,6))&amp;":"&amp;INDIRECT(ADDRESS(27,7))</f>
        <v>9:4</v>
      </c>
      <c r="K10" s="69">
        <f ca="1">IF(COUNT(F11:J11)=0,"",COUNTIF(F11:J11,"&gt;0")+0.5*COUNTIF(F11:J11,0))</f>
        <v>3</v>
      </c>
      <c r="L10" s="11"/>
      <c r="M10" s="55">
        <v>1</v>
      </c>
    </row>
    <row r="11" spans="2:13" ht="21" x14ac:dyDescent="0.25">
      <c r="B11" s="61"/>
      <c r="C11" s="87"/>
      <c r="D11" s="88"/>
      <c r="E11" s="89"/>
      <c r="F11" s="17">
        <f ca="1">IF(LEN(INDIRECT(ADDRESS(ROW()-1, COLUMN())))=1,"",INDIRECT(ADDRESS(30,7))-INDIRECT(ADDRESS(30,6)))</f>
        <v>3</v>
      </c>
      <c r="G11" s="11">
        <f ca="1">IF(LEN(INDIRECT(ADDRESS(ROW()-1, COLUMN())))=1,"",INDIRECT(ADDRESS(34,6))-INDIRECT(ADDRESS(34,7)))</f>
        <v>-5</v>
      </c>
      <c r="H11" s="11">
        <f ca="1">IF(LEN(INDIRECT(ADDRESS(ROW()-1, COLUMN())))=1,"",INDIRECT(ADDRESS(19,7))-INDIRECT(ADDRESS(19,6)))</f>
        <v>8</v>
      </c>
      <c r="I11" s="18" t="s">
        <v>4</v>
      </c>
      <c r="J11" s="12">
        <f ca="1">IF(LEN(INDIRECT(ADDRESS(ROW()-1, COLUMN())))=1,"",INDIRECT(ADDRESS(27,6))-INDIRECT(ADDRESS(27,7)))</f>
        <v>5</v>
      </c>
      <c r="K11" s="69"/>
      <c r="L11" s="11">
        <f ca="1">IF(COUNT(F11:J11)=0,"",SUM(F11:J11))</f>
        <v>11</v>
      </c>
      <c r="M11" s="55"/>
    </row>
    <row r="12" spans="2:13" ht="21" x14ac:dyDescent="0.25">
      <c r="B12" s="70">
        <v>5</v>
      </c>
      <c r="C12" s="71" t="s">
        <v>157</v>
      </c>
      <c r="D12" s="72"/>
      <c r="E12" s="73"/>
      <c r="F12" s="13" t="str">
        <f ca="1">INDIRECT(ADDRESS(35,6))&amp;":"&amp;INDIRECT(ADDRESS(35,7))</f>
        <v>5:12</v>
      </c>
      <c r="G12" s="15" t="str">
        <f ca="1">INDIRECT(ADDRESS(18,7))&amp;":"&amp;INDIRECT(ADDRESS(18,6))</f>
        <v>11:8</v>
      </c>
      <c r="H12" s="15" t="str">
        <f ca="1">INDIRECT(ADDRESS(22,6))&amp;":"&amp;INDIRECT(ADDRESS(22,7))</f>
        <v>8:13</v>
      </c>
      <c r="I12" s="15" t="str">
        <f ca="1">INDIRECT(ADDRESS(27,7))&amp;":"&amp;INDIRECT(ADDRESS(27,6))</f>
        <v>4:9</v>
      </c>
      <c r="J12" s="19" t="s">
        <v>4</v>
      </c>
      <c r="K12" s="69">
        <f ca="1">IF(COUNT(F13:J13)=0,"",COUNTIF(F13:J13,"&gt;0")+0.5*COUNTIF(F13:J13,0))</f>
        <v>1</v>
      </c>
      <c r="L12" s="11"/>
      <c r="M12" s="55">
        <v>5</v>
      </c>
    </row>
    <row r="13" spans="2:13" ht="21.75" thickBot="1" x14ac:dyDescent="0.3">
      <c r="B13" s="75"/>
      <c r="C13" s="76"/>
      <c r="D13" s="77"/>
      <c r="E13" s="78"/>
      <c r="F13" s="20">
        <f ca="1">IF(LEN(INDIRECT(ADDRESS(ROW()-1, COLUMN())))=1,"",INDIRECT(ADDRESS(35,6))-INDIRECT(ADDRESS(35,7)))</f>
        <v>-7</v>
      </c>
      <c r="G13" s="21">
        <f ca="1">IF(LEN(INDIRECT(ADDRESS(ROW()-1, COLUMN())))=1,"",INDIRECT(ADDRESS(18,7))-INDIRECT(ADDRESS(18,6)))</f>
        <v>3</v>
      </c>
      <c r="H13" s="21">
        <f ca="1">IF(LEN(INDIRECT(ADDRESS(ROW()-1, COLUMN())))=1,"",INDIRECT(ADDRESS(22,6))-INDIRECT(ADDRESS(22,7)))</f>
        <v>-5</v>
      </c>
      <c r="I13" s="21">
        <f ca="1">IF(LEN(INDIRECT(ADDRESS(ROW()-1, COLUMN())))=1,"",INDIRECT(ADDRESS(27,7))-INDIRECT(ADDRESS(27,6)))</f>
        <v>-5</v>
      </c>
      <c r="J13" s="22" t="s">
        <v>4</v>
      </c>
      <c r="K13" s="79"/>
      <c r="L13" s="21">
        <f ca="1">IF(COUNT(F13:J13)=0,"",SUM(F13:J13))</f>
        <v>-14</v>
      </c>
      <c r="M13" s="80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6" customFormat="1" ht="21.75" thickBot="1" x14ac:dyDescent="0.4">
      <c r="A17" s="35"/>
      <c r="B17" s="74" t="s">
        <v>5</v>
      </c>
      <c r="C17" s="74"/>
      <c r="D17" s="74"/>
      <c r="E17" s="74"/>
      <c r="F17" s="74"/>
      <c r="G17" s="74"/>
      <c r="H17" s="74"/>
      <c r="I17" s="74"/>
      <c r="J17" s="74"/>
      <c r="K17" s="74"/>
      <c r="M17" s="37"/>
    </row>
    <row r="18" spans="1:13" s="36" customFormat="1" ht="21.75" thickBot="1" x14ac:dyDescent="0.4">
      <c r="A18" s="35"/>
      <c r="B18" s="42">
        <v>2</v>
      </c>
      <c r="C18" s="81" t="str">
        <f ca="1">IF(ISBLANK(INDIRECT(ADDRESS(B18*2+2,3))),"",INDIRECT(ADDRESS(B18*2+2,3)))</f>
        <v>Грачанац, Давыдов</v>
      </c>
      <c r="D18" s="81"/>
      <c r="E18" s="82"/>
      <c r="F18" s="39">
        <v>8</v>
      </c>
      <c r="G18" s="40">
        <v>11</v>
      </c>
      <c r="H18" s="83" t="str">
        <f ca="1">IF(ISBLANK(INDIRECT(ADDRESS(K18*2+2,3))),"",INDIRECT(ADDRESS(K18*2+2,3)))</f>
        <v>Потапова, Анухин</v>
      </c>
      <c r="I18" s="81"/>
      <c r="J18" s="81"/>
      <c r="K18" s="42">
        <v>5</v>
      </c>
      <c r="L18" s="41" t="s">
        <v>6</v>
      </c>
      <c r="M18" s="35">
        <v>5</v>
      </c>
    </row>
    <row r="19" spans="1:13" s="36" customFormat="1" ht="21.75" thickBot="1" x14ac:dyDescent="0.4">
      <c r="A19" s="35"/>
      <c r="B19" s="42">
        <v>3</v>
      </c>
      <c r="C19" s="81" t="str">
        <f ca="1">IF(ISBLANK(INDIRECT(ADDRESS(B19*2+2,3))),"",INDIRECT(ADDRESS(B19*2+2,3)))</f>
        <v>Павлова, Осокин</v>
      </c>
      <c r="D19" s="81"/>
      <c r="E19" s="82"/>
      <c r="F19" s="39">
        <v>5</v>
      </c>
      <c r="G19" s="40">
        <v>13</v>
      </c>
      <c r="H19" s="83" t="str">
        <f ca="1">IF(ISBLANK(INDIRECT(ADDRESS(K19*2+2,3))),"",INDIRECT(ADDRESS(K19*2+2,3)))</f>
        <v>Лукьянова, Трофимов</v>
      </c>
      <c r="I19" s="81"/>
      <c r="J19" s="81"/>
      <c r="K19" s="42">
        <v>4</v>
      </c>
      <c r="L19" s="41" t="s">
        <v>6</v>
      </c>
      <c r="M19" s="35">
        <v>6</v>
      </c>
    </row>
    <row r="20" spans="1:13" s="36" customFormat="1" ht="30" customHeight="1" x14ac:dyDescent="0.35">
      <c r="A20" s="35"/>
      <c r="M20" s="38"/>
    </row>
    <row r="21" spans="1:13" s="36" customFormat="1" ht="21.75" thickBot="1" x14ac:dyDescent="0.4">
      <c r="A21" s="35"/>
      <c r="B21" s="74" t="s">
        <v>7</v>
      </c>
      <c r="C21" s="74"/>
      <c r="D21" s="74"/>
      <c r="E21" s="74"/>
      <c r="F21" s="74"/>
      <c r="G21" s="74"/>
      <c r="H21" s="74"/>
      <c r="I21" s="74"/>
      <c r="J21" s="74"/>
      <c r="K21" s="74"/>
      <c r="M21" s="38"/>
    </row>
    <row r="22" spans="1:13" s="36" customFormat="1" ht="21.75" thickBot="1" x14ac:dyDescent="0.4">
      <c r="A22" s="35"/>
      <c r="B22" s="42">
        <v>5</v>
      </c>
      <c r="C22" s="81" t="str">
        <f ca="1">IF(ISBLANK(INDIRECT(ADDRESS(B22*2+2,3))),"",INDIRECT(ADDRESS(B22*2+2,3)))</f>
        <v>Потапова, Анухин</v>
      </c>
      <c r="D22" s="81"/>
      <c r="E22" s="82"/>
      <c r="F22" s="39">
        <v>8</v>
      </c>
      <c r="G22" s="40">
        <v>13</v>
      </c>
      <c r="H22" s="83" t="str">
        <f ca="1">IF(ISBLANK(INDIRECT(ADDRESS(K22*2+2,3))),"",INDIRECT(ADDRESS(K22*2+2,3)))</f>
        <v>Павлова, Осокин</v>
      </c>
      <c r="I22" s="81"/>
      <c r="J22" s="81"/>
      <c r="K22" s="42">
        <v>3</v>
      </c>
      <c r="L22" s="41" t="s">
        <v>6</v>
      </c>
      <c r="M22" s="35">
        <v>1</v>
      </c>
    </row>
    <row r="23" spans="1:13" s="36" customFormat="1" ht="21.75" thickBot="1" x14ac:dyDescent="0.4">
      <c r="A23" s="35"/>
      <c r="B23" s="42">
        <v>1</v>
      </c>
      <c r="C23" s="81" t="str">
        <f ca="1">IF(ISBLANK(INDIRECT(ADDRESS(B23*2+2,3))),"",INDIRECT(ADDRESS(B23*2+2,3)))</f>
        <v>Савченко, Денисов</v>
      </c>
      <c r="D23" s="81"/>
      <c r="E23" s="82"/>
      <c r="F23" s="39">
        <v>8</v>
      </c>
      <c r="G23" s="40">
        <v>7</v>
      </c>
      <c r="H23" s="83" t="str">
        <f ca="1">IF(ISBLANK(INDIRECT(ADDRESS(K23*2+2,3))),"",INDIRECT(ADDRESS(K23*2+2,3)))</f>
        <v>Грачанац, Давыдов</v>
      </c>
      <c r="I23" s="81"/>
      <c r="J23" s="81"/>
      <c r="K23" s="42">
        <v>2</v>
      </c>
      <c r="L23" s="41" t="s">
        <v>6</v>
      </c>
      <c r="M23" s="35">
        <v>2</v>
      </c>
    </row>
    <row r="24" spans="1:13" s="36" customFormat="1" ht="30" customHeight="1" x14ac:dyDescent="0.35">
      <c r="A24" s="35"/>
      <c r="M24" s="38"/>
    </row>
    <row r="25" spans="1:13" s="36" customFormat="1" ht="21.75" thickBot="1" x14ac:dyDescent="0.4">
      <c r="A25" s="35"/>
      <c r="B25" s="74" t="s">
        <v>8</v>
      </c>
      <c r="C25" s="74"/>
      <c r="D25" s="74"/>
      <c r="E25" s="74"/>
      <c r="F25" s="74"/>
      <c r="G25" s="74"/>
      <c r="H25" s="74"/>
      <c r="I25" s="74"/>
      <c r="J25" s="74"/>
      <c r="K25" s="74"/>
      <c r="M25" s="38"/>
    </row>
    <row r="26" spans="1:13" s="36" customFormat="1" ht="21.75" thickBot="1" x14ac:dyDescent="0.4">
      <c r="A26" s="35"/>
      <c r="B26" s="42">
        <v>3</v>
      </c>
      <c r="C26" s="81" t="str">
        <f ca="1">IF(ISBLANK(INDIRECT(ADDRESS(B26*2+2,3))),"",INDIRECT(ADDRESS(B26*2+2,3)))</f>
        <v>Павлова, Осокин</v>
      </c>
      <c r="D26" s="81"/>
      <c r="E26" s="82"/>
      <c r="F26" s="39">
        <v>4</v>
      </c>
      <c r="G26" s="40">
        <v>10</v>
      </c>
      <c r="H26" s="83" t="str">
        <f ca="1">IF(ISBLANK(INDIRECT(ADDRESS(K26*2+2,3))),"",INDIRECT(ADDRESS(K26*2+2,3)))</f>
        <v>Савченко, Денисов</v>
      </c>
      <c r="I26" s="81"/>
      <c r="J26" s="81"/>
      <c r="K26" s="42">
        <v>1</v>
      </c>
      <c r="L26" s="41" t="s">
        <v>6</v>
      </c>
      <c r="M26" s="35">
        <v>3</v>
      </c>
    </row>
    <row r="27" spans="1:13" s="36" customFormat="1" ht="21.75" thickBot="1" x14ac:dyDescent="0.4">
      <c r="A27" s="35"/>
      <c r="B27" s="42">
        <v>4</v>
      </c>
      <c r="C27" s="81" t="str">
        <f ca="1">IF(ISBLANK(INDIRECT(ADDRESS(B27*2+2,3))),"",INDIRECT(ADDRESS(B27*2+2,3)))</f>
        <v>Лукьянова, Трофимов</v>
      </c>
      <c r="D27" s="81"/>
      <c r="E27" s="82"/>
      <c r="F27" s="39">
        <v>9</v>
      </c>
      <c r="G27" s="40">
        <v>4</v>
      </c>
      <c r="H27" s="83" t="str">
        <f ca="1">IF(ISBLANK(INDIRECT(ADDRESS(K27*2+2,3))),"",INDIRECT(ADDRESS(K27*2+2,3)))</f>
        <v>Потапова, Анухин</v>
      </c>
      <c r="I27" s="81"/>
      <c r="J27" s="81"/>
      <c r="K27" s="42">
        <v>5</v>
      </c>
      <c r="L27" s="41" t="s">
        <v>6</v>
      </c>
      <c r="M27" s="35">
        <v>4</v>
      </c>
    </row>
    <row r="28" spans="1:13" s="36" customFormat="1" ht="30" customHeight="1" x14ac:dyDescent="0.35">
      <c r="A28" s="35"/>
      <c r="M28" s="38"/>
    </row>
    <row r="29" spans="1:13" s="36" customFormat="1" ht="21.75" thickBot="1" x14ac:dyDescent="0.4">
      <c r="A29" s="35"/>
      <c r="B29" s="74" t="s">
        <v>9</v>
      </c>
      <c r="C29" s="74"/>
      <c r="D29" s="74"/>
      <c r="E29" s="74"/>
      <c r="F29" s="74"/>
      <c r="G29" s="74"/>
      <c r="H29" s="74"/>
      <c r="I29" s="74"/>
      <c r="J29" s="74"/>
      <c r="K29" s="74"/>
      <c r="M29" s="38"/>
    </row>
    <row r="30" spans="1:13" s="36" customFormat="1" ht="21.75" thickBot="1" x14ac:dyDescent="0.4">
      <c r="A30" s="35"/>
      <c r="B30" s="42">
        <v>1</v>
      </c>
      <c r="C30" s="81" t="str">
        <f ca="1">IF(ISBLANK(INDIRECT(ADDRESS(B30*2+2,3))),"",INDIRECT(ADDRESS(B30*2+2,3)))</f>
        <v>Савченко, Денисов</v>
      </c>
      <c r="D30" s="81"/>
      <c r="E30" s="82"/>
      <c r="F30" s="39">
        <v>6</v>
      </c>
      <c r="G30" s="40">
        <v>9</v>
      </c>
      <c r="H30" s="83" t="str">
        <f ca="1">IF(ISBLANK(INDIRECT(ADDRESS(K30*2+2,3))),"",INDIRECT(ADDRESS(K30*2+2,3)))</f>
        <v>Лукьянова, Трофимов</v>
      </c>
      <c r="I30" s="81"/>
      <c r="J30" s="81"/>
      <c r="K30" s="42">
        <v>4</v>
      </c>
      <c r="L30" s="41" t="s">
        <v>6</v>
      </c>
      <c r="M30" s="35">
        <v>5</v>
      </c>
    </row>
    <row r="31" spans="1:13" s="36" customFormat="1" ht="21.75" thickBot="1" x14ac:dyDescent="0.4">
      <c r="A31" s="35"/>
      <c r="B31" s="42">
        <v>2</v>
      </c>
      <c r="C31" s="81" t="str">
        <f ca="1">IF(ISBLANK(INDIRECT(ADDRESS(B31*2+2,3))),"",INDIRECT(ADDRESS(B31*2+2,3)))</f>
        <v>Грачанац, Давыдов</v>
      </c>
      <c r="D31" s="81"/>
      <c r="E31" s="82"/>
      <c r="F31" s="39">
        <v>13</v>
      </c>
      <c r="G31" s="40">
        <v>11</v>
      </c>
      <c r="H31" s="83" t="str">
        <f ca="1">IF(ISBLANK(INDIRECT(ADDRESS(K31*2+2,3))),"",INDIRECT(ADDRESS(K31*2+2,3)))</f>
        <v>Павлова, Осокин</v>
      </c>
      <c r="I31" s="81"/>
      <c r="J31" s="81"/>
      <c r="K31" s="42">
        <v>3</v>
      </c>
      <c r="L31" s="41" t="s">
        <v>6</v>
      </c>
      <c r="M31" s="35">
        <v>6</v>
      </c>
    </row>
    <row r="32" spans="1:13" s="36" customFormat="1" ht="30" customHeight="1" x14ac:dyDescent="0.35">
      <c r="A32" s="35"/>
      <c r="M32" s="38"/>
    </row>
    <row r="33" spans="1:13" s="36" customFormat="1" ht="21.75" thickBot="1" x14ac:dyDescent="0.4">
      <c r="A33" s="35"/>
      <c r="B33" s="74" t="s">
        <v>10</v>
      </c>
      <c r="C33" s="74"/>
      <c r="D33" s="74"/>
      <c r="E33" s="74"/>
      <c r="F33" s="74"/>
      <c r="G33" s="74"/>
      <c r="H33" s="74"/>
      <c r="I33" s="74"/>
      <c r="J33" s="74"/>
      <c r="K33" s="74"/>
      <c r="M33" s="38"/>
    </row>
    <row r="34" spans="1:13" s="36" customFormat="1" ht="21.75" thickBot="1" x14ac:dyDescent="0.4">
      <c r="A34" s="35"/>
      <c r="B34" s="42">
        <v>4</v>
      </c>
      <c r="C34" s="81" t="str">
        <f ca="1">IF(ISBLANK(INDIRECT(ADDRESS(B34*2+2,3))),"",INDIRECT(ADDRESS(B34*2+2,3)))</f>
        <v>Лукьянова, Трофимов</v>
      </c>
      <c r="D34" s="81"/>
      <c r="E34" s="82"/>
      <c r="F34" s="39">
        <v>7</v>
      </c>
      <c r="G34" s="40">
        <v>12</v>
      </c>
      <c r="H34" s="83" t="str">
        <f ca="1">IF(ISBLANK(INDIRECT(ADDRESS(K34*2+2,3))),"",INDIRECT(ADDRESS(K34*2+2,3)))</f>
        <v>Грачанац, Давыдов</v>
      </c>
      <c r="I34" s="81"/>
      <c r="J34" s="81"/>
      <c r="K34" s="42">
        <v>2</v>
      </c>
      <c r="L34" s="41" t="s">
        <v>6</v>
      </c>
      <c r="M34" s="35">
        <v>1</v>
      </c>
    </row>
    <row r="35" spans="1:13" s="36" customFormat="1" ht="21.75" thickBot="1" x14ac:dyDescent="0.4">
      <c r="A35" s="35"/>
      <c r="B35" s="42">
        <v>5</v>
      </c>
      <c r="C35" s="81" t="str">
        <f ca="1">IF(ISBLANK(INDIRECT(ADDRESS(B35*2+2,3))),"",INDIRECT(ADDRESS(B35*2+2,3)))</f>
        <v>Потапова, Анухин</v>
      </c>
      <c r="D35" s="81"/>
      <c r="E35" s="82"/>
      <c r="F35" s="39">
        <v>5</v>
      </c>
      <c r="G35" s="40">
        <v>12</v>
      </c>
      <c r="H35" s="83" t="str">
        <f ca="1">IF(ISBLANK(INDIRECT(ADDRESS(K35*2+2,3))),"",INDIRECT(ADDRESS(K35*2+2,3)))</f>
        <v>Савченко, Денисов</v>
      </c>
      <c r="I35" s="81"/>
      <c r="J35" s="81"/>
      <c r="K35" s="42">
        <v>1</v>
      </c>
      <c r="L35" s="41" t="s">
        <v>6</v>
      </c>
      <c r="M35" s="35">
        <v>2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10" sqref="O10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3" customWidth="1"/>
    <col min="14" max="15" width="10.28515625" customWidth="1"/>
  </cols>
  <sheetData>
    <row r="1" spans="2:13" ht="46.5" x14ac:dyDescent="0.25">
      <c r="B1" s="56" t="s">
        <v>38</v>
      </c>
      <c r="C1" s="56"/>
      <c r="D1" s="56"/>
      <c r="E1" s="56"/>
      <c r="F1" s="56"/>
      <c r="G1" s="56"/>
      <c r="H1" s="56"/>
      <c r="I1" s="56"/>
      <c r="J1" s="56"/>
      <c r="K1" s="56"/>
      <c r="M1"/>
    </row>
    <row r="2" spans="2:13" ht="15.75" thickBot="1" x14ac:dyDescent="0.3">
      <c r="M2"/>
    </row>
    <row r="3" spans="2:13" ht="15.75" thickBot="1" x14ac:dyDescent="0.3">
      <c r="B3" s="2"/>
      <c r="C3" s="57" t="s">
        <v>0</v>
      </c>
      <c r="D3" s="58"/>
      <c r="E3" s="5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2:13" ht="21" x14ac:dyDescent="0.25">
      <c r="B4" s="60">
        <v>1</v>
      </c>
      <c r="C4" s="93" t="s">
        <v>158</v>
      </c>
      <c r="D4" s="94"/>
      <c r="E4" s="95"/>
      <c r="F4" s="6" t="s">
        <v>4</v>
      </c>
      <c r="G4" s="7" t="str">
        <f ca="1">INDIRECT(ADDRESS(23,6))&amp;":"&amp;INDIRECT(ADDRESS(23,7))</f>
        <v>8:6</v>
      </c>
      <c r="H4" s="7" t="str">
        <f ca="1">INDIRECT(ADDRESS(26,7))&amp;":"&amp;INDIRECT(ADDRESS(26,6))</f>
        <v>9:8</v>
      </c>
      <c r="I4" s="7" t="str">
        <f ca="1">INDIRECT(ADDRESS(30,6))&amp;":"&amp;INDIRECT(ADDRESS(30,7))</f>
        <v>13:0</v>
      </c>
      <c r="J4" s="8" t="str">
        <f ca="1">INDIRECT(ADDRESS(35,7))&amp;":"&amp;INDIRECT(ADDRESS(35,6))</f>
        <v>12:5</v>
      </c>
      <c r="K4" s="68">
        <f ca="1">IF(COUNT(F5:J5)=0,"",COUNTIF(F5:J5,"&gt;0")+0.5*COUNTIF(F5:J5,0))</f>
        <v>4</v>
      </c>
      <c r="L4" s="9"/>
      <c r="M4" s="54">
        <v>1</v>
      </c>
    </row>
    <row r="5" spans="2:13" ht="21" x14ac:dyDescent="0.25">
      <c r="B5" s="61"/>
      <c r="C5" s="96"/>
      <c r="D5" s="97"/>
      <c r="E5" s="98"/>
      <c r="F5" s="10" t="s">
        <v>4</v>
      </c>
      <c r="G5" s="11">
        <f ca="1">IF(LEN(INDIRECT(ADDRESS(ROW()-1, COLUMN())))=1,"",INDIRECT(ADDRESS(23,6))-INDIRECT(ADDRESS(23,7)))</f>
        <v>2</v>
      </c>
      <c r="H5" s="11">
        <f ca="1">IF(LEN(INDIRECT(ADDRESS(ROW()-1, COLUMN())))=1,"",INDIRECT(ADDRESS(26,7))-INDIRECT(ADDRESS(26,6)))</f>
        <v>1</v>
      </c>
      <c r="I5" s="11">
        <f ca="1">IF(LEN(INDIRECT(ADDRESS(ROW()-1, COLUMN())))=1,"",INDIRECT(ADDRESS(30,6))-INDIRECT(ADDRESS(30,7)))</f>
        <v>13</v>
      </c>
      <c r="J5" s="12">
        <f ca="1">IF(LEN(INDIRECT(ADDRESS(ROW()-1, COLUMN())))=1,"",INDIRECT(ADDRESS(35,7))-INDIRECT(ADDRESS(35,6)))</f>
        <v>7</v>
      </c>
      <c r="K5" s="69"/>
      <c r="L5" s="11">
        <f ca="1">IF(COUNT(F5:J5)=0,"",SUM(F5:J5))</f>
        <v>23</v>
      </c>
      <c r="M5" s="55"/>
    </row>
    <row r="6" spans="2:13" ht="21" x14ac:dyDescent="0.25">
      <c r="B6" s="70">
        <v>2</v>
      </c>
      <c r="C6" s="99" t="s">
        <v>166</v>
      </c>
      <c r="D6" s="72"/>
      <c r="E6" s="73"/>
      <c r="F6" s="13" t="str">
        <f ca="1">INDIRECT(ADDRESS(23,7))&amp;":"&amp;INDIRECT(ADDRESS(23,6))</f>
        <v>6:8</v>
      </c>
      <c r="G6" s="14" t="s">
        <v>4</v>
      </c>
      <c r="H6" s="15" t="str">
        <f ca="1">INDIRECT(ADDRESS(31,6))&amp;":"&amp;INDIRECT(ADDRESS(31,7))</f>
        <v>5:13</v>
      </c>
      <c r="I6" s="15" t="str">
        <f ca="1">INDIRECT(ADDRESS(34,7))&amp;":"&amp;INDIRECT(ADDRESS(34,6))</f>
        <v>12:5</v>
      </c>
      <c r="J6" s="16" t="str">
        <f ca="1">INDIRECT(ADDRESS(18,6))&amp;":"&amp;INDIRECT(ADDRESS(18,7))</f>
        <v>5:13</v>
      </c>
      <c r="K6" s="69">
        <f ca="1">IF(COUNT(F7:J7)=0,"",COUNTIF(F7:J7,"&gt;0")+0.5*COUNTIF(F7:J7,0))</f>
        <v>1</v>
      </c>
      <c r="L6" s="11"/>
      <c r="M6" s="55">
        <v>4</v>
      </c>
    </row>
    <row r="7" spans="2:13" ht="21" x14ac:dyDescent="0.25">
      <c r="B7" s="61"/>
      <c r="C7" s="71"/>
      <c r="D7" s="72"/>
      <c r="E7" s="73"/>
      <c r="F7" s="17">
        <f ca="1">IF(LEN(INDIRECT(ADDRESS(ROW()-1, COLUMN())))=1,"",INDIRECT(ADDRESS(23,7))-INDIRECT(ADDRESS(23,6)))</f>
        <v>-2</v>
      </c>
      <c r="G7" s="18" t="s">
        <v>4</v>
      </c>
      <c r="H7" s="11">
        <f ca="1">IF(LEN(INDIRECT(ADDRESS(ROW()-1, COLUMN())))=1,"",INDIRECT(ADDRESS(31,6))-INDIRECT(ADDRESS(31,7)))</f>
        <v>-8</v>
      </c>
      <c r="I7" s="11">
        <f ca="1">IF(LEN(INDIRECT(ADDRESS(ROW()-1, COLUMN())))=1,"",INDIRECT(ADDRESS(34,7))-INDIRECT(ADDRESS(34,6)))</f>
        <v>7</v>
      </c>
      <c r="J7" s="12">
        <f ca="1">IF(LEN(INDIRECT(ADDRESS(ROW()-1, COLUMN())))=1,"",INDIRECT(ADDRESS(18,6))-INDIRECT(ADDRESS(18,7)))</f>
        <v>-8</v>
      </c>
      <c r="K7" s="69"/>
      <c r="L7" s="11">
        <f ca="1">IF(COUNT(F7:J7)=0,"",SUM(F7:J7))</f>
        <v>-11</v>
      </c>
      <c r="M7" s="55"/>
    </row>
    <row r="8" spans="2:13" ht="21" x14ac:dyDescent="0.25">
      <c r="B8" s="70">
        <v>3</v>
      </c>
      <c r="C8" s="96" t="s">
        <v>159</v>
      </c>
      <c r="D8" s="66"/>
      <c r="E8" s="67"/>
      <c r="F8" s="13" t="str">
        <f ca="1">INDIRECT(ADDRESS(26,6))&amp;":"&amp;INDIRECT(ADDRESS(26,7))</f>
        <v>8:9</v>
      </c>
      <c r="G8" s="15" t="str">
        <f ca="1">INDIRECT(ADDRESS(31,7))&amp;":"&amp;INDIRECT(ADDRESS(31,6))</f>
        <v>13:5</v>
      </c>
      <c r="H8" s="14" t="s">
        <v>4</v>
      </c>
      <c r="I8" s="15" t="str">
        <f ca="1">INDIRECT(ADDRESS(19,6))&amp;":"&amp;INDIRECT(ADDRESS(19,7))</f>
        <v>6:7</v>
      </c>
      <c r="J8" s="16" t="str">
        <f ca="1">INDIRECT(ADDRESS(22,7))&amp;":"&amp;INDIRECT(ADDRESS(22,6))</f>
        <v>9:5</v>
      </c>
      <c r="K8" s="69">
        <f ca="1">IF(COUNT(F9:J9)=0,"",COUNTIF(F9:J9,"&gt;0")+0.5*COUNTIF(F9:J9,0))</f>
        <v>2</v>
      </c>
      <c r="L8" s="11"/>
      <c r="M8" s="55">
        <v>2</v>
      </c>
    </row>
    <row r="9" spans="2:13" ht="21" x14ac:dyDescent="0.25">
      <c r="B9" s="61"/>
      <c r="C9" s="65"/>
      <c r="D9" s="66"/>
      <c r="E9" s="67"/>
      <c r="F9" s="17">
        <f ca="1">IF(LEN(INDIRECT(ADDRESS(ROW()-1, COLUMN())))=1,"",INDIRECT(ADDRESS(26,6))-INDIRECT(ADDRESS(26,7)))</f>
        <v>-1</v>
      </c>
      <c r="G9" s="11">
        <f ca="1">IF(LEN(INDIRECT(ADDRESS(ROW()-1, COLUMN())))=1,"",INDIRECT(ADDRESS(31,7))-INDIRECT(ADDRESS(31,6)))</f>
        <v>8</v>
      </c>
      <c r="H9" s="18" t="s">
        <v>4</v>
      </c>
      <c r="I9" s="11">
        <f ca="1">IF(LEN(INDIRECT(ADDRESS(ROW()-1, COLUMN())))=1,"",INDIRECT(ADDRESS(19,6))-INDIRECT(ADDRESS(19,7)))</f>
        <v>-1</v>
      </c>
      <c r="J9" s="12">
        <f ca="1">IF(LEN(INDIRECT(ADDRESS(ROW()-1, COLUMN())))=1,"",INDIRECT(ADDRESS(22,7))-INDIRECT(ADDRESS(22,6)))</f>
        <v>4</v>
      </c>
      <c r="K9" s="69"/>
      <c r="L9" s="11">
        <f ca="1">IF(COUNT(F9:J9)=0,"",SUM(F9:J9))</f>
        <v>10</v>
      </c>
      <c r="M9" s="55"/>
    </row>
    <row r="10" spans="2:13" ht="21" x14ac:dyDescent="0.25">
      <c r="B10" s="70">
        <v>4</v>
      </c>
      <c r="C10" s="99" t="s">
        <v>164</v>
      </c>
      <c r="D10" s="100"/>
      <c r="E10" s="101"/>
      <c r="F10" s="13" t="str">
        <f ca="1">INDIRECT(ADDRESS(30,7))&amp;":"&amp;INDIRECT(ADDRESS(30,6))</f>
        <v>0:13</v>
      </c>
      <c r="G10" s="15" t="str">
        <f ca="1">INDIRECT(ADDRESS(34,6))&amp;":"&amp;INDIRECT(ADDRESS(34,7))</f>
        <v>5:12</v>
      </c>
      <c r="H10" s="15" t="str">
        <f ca="1">INDIRECT(ADDRESS(19,7))&amp;":"&amp;INDIRECT(ADDRESS(19,6))</f>
        <v>7:6</v>
      </c>
      <c r="I10" s="14" t="s">
        <v>4</v>
      </c>
      <c r="J10" s="16" t="str">
        <f ca="1">INDIRECT(ADDRESS(27,6))&amp;":"&amp;INDIRECT(ADDRESS(27,7))</f>
        <v>4:13</v>
      </c>
      <c r="K10" s="69">
        <f ca="1">IF(COUNT(F11:J11)=0,"",COUNTIF(F11:J11,"&gt;0")+0.5*COUNTIF(F11:J11,0))</f>
        <v>1</v>
      </c>
      <c r="L10" s="11"/>
      <c r="M10" s="55">
        <v>5</v>
      </c>
    </row>
    <row r="11" spans="2:13" ht="21" x14ac:dyDescent="0.25">
      <c r="B11" s="61"/>
      <c r="C11" s="99"/>
      <c r="D11" s="100"/>
      <c r="E11" s="101"/>
      <c r="F11" s="17">
        <f ca="1">IF(LEN(INDIRECT(ADDRESS(ROW()-1, COLUMN())))=1,"",INDIRECT(ADDRESS(30,7))-INDIRECT(ADDRESS(30,6)))</f>
        <v>-13</v>
      </c>
      <c r="G11" s="11">
        <f ca="1">IF(LEN(INDIRECT(ADDRESS(ROW()-1, COLUMN())))=1,"",INDIRECT(ADDRESS(34,6))-INDIRECT(ADDRESS(34,7)))</f>
        <v>-7</v>
      </c>
      <c r="H11" s="11">
        <f ca="1">IF(LEN(INDIRECT(ADDRESS(ROW()-1, COLUMN())))=1,"",INDIRECT(ADDRESS(19,7))-INDIRECT(ADDRESS(19,6)))</f>
        <v>1</v>
      </c>
      <c r="I11" s="18" t="s">
        <v>4</v>
      </c>
      <c r="J11" s="12">
        <f ca="1">IF(LEN(INDIRECT(ADDRESS(ROW()-1, COLUMN())))=1,"",INDIRECT(ADDRESS(27,6))-INDIRECT(ADDRESS(27,7)))</f>
        <v>-9</v>
      </c>
      <c r="K11" s="69"/>
      <c r="L11" s="11">
        <f ca="1">IF(COUNT(F11:J11)=0,"",SUM(F11:J11))</f>
        <v>-28</v>
      </c>
      <c r="M11" s="55"/>
    </row>
    <row r="12" spans="2:13" ht="21" x14ac:dyDescent="0.25">
      <c r="B12" s="70">
        <v>5</v>
      </c>
      <c r="C12" s="99" t="s">
        <v>162</v>
      </c>
      <c r="D12" s="72"/>
      <c r="E12" s="73"/>
      <c r="F12" s="13" t="str">
        <f ca="1">INDIRECT(ADDRESS(35,6))&amp;":"&amp;INDIRECT(ADDRESS(35,7))</f>
        <v>5:12</v>
      </c>
      <c r="G12" s="15" t="str">
        <f ca="1">INDIRECT(ADDRESS(18,7))&amp;":"&amp;INDIRECT(ADDRESS(18,6))</f>
        <v>13:5</v>
      </c>
      <c r="H12" s="15" t="str">
        <f ca="1">INDIRECT(ADDRESS(22,6))&amp;":"&amp;INDIRECT(ADDRESS(22,7))</f>
        <v>5:9</v>
      </c>
      <c r="I12" s="15" t="str">
        <f ca="1">INDIRECT(ADDRESS(27,7))&amp;":"&amp;INDIRECT(ADDRESS(27,6))</f>
        <v>13:4</v>
      </c>
      <c r="J12" s="19" t="s">
        <v>4</v>
      </c>
      <c r="K12" s="69">
        <f ca="1">IF(COUNT(F13:J13)=0,"",COUNTIF(F13:J13,"&gt;0")+0.5*COUNTIF(F13:J13,0))</f>
        <v>2</v>
      </c>
      <c r="L12" s="11"/>
      <c r="M12" s="55">
        <v>3</v>
      </c>
    </row>
    <row r="13" spans="2:13" ht="21.75" thickBot="1" x14ac:dyDescent="0.3">
      <c r="B13" s="75"/>
      <c r="C13" s="76"/>
      <c r="D13" s="77"/>
      <c r="E13" s="78"/>
      <c r="F13" s="20">
        <f ca="1">IF(LEN(INDIRECT(ADDRESS(ROW()-1, COLUMN())))=1,"",INDIRECT(ADDRESS(35,6))-INDIRECT(ADDRESS(35,7)))</f>
        <v>-7</v>
      </c>
      <c r="G13" s="21">
        <f ca="1">IF(LEN(INDIRECT(ADDRESS(ROW()-1, COLUMN())))=1,"",INDIRECT(ADDRESS(18,7))-INDIRECT(ADDRESS(18,6)))</f>
        <v>8</v>
      </c>
      <c r="H13" s="21">
        <f ca="1">IF(LEN(INDIRECT(ADDRESS(ROW()-1, COLUMN())))=1,"",INDIRECT(ADDRESS(22,6))-INDIRECT(ADDRESS(22,7)))</f>
        <v>-4</v>
      </c>
      <c r="I13" s="21">
        <f ca="1">IF(LEN(INDIRECT(ADDRESS(ROW()-1, COLUMN())))=1,"",INDIRECT(ADDRESS(27,7))-INDIRECT(ADDRESS(27,6)))</f>
        <v>9</v>
      </c>
      <c r="J13" s="22" t="s">
        <v>4</v>
      </c>
      <c r="K13" s="79"/>
      <c r="L13" s="21">
        <f ca="1">IF(COUNT(F13:J13)=0,"",SUM(F13:J13))</f>
        <v>6</v>
      </c>
      <c r="M13" s="80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6" customFormat="1" ht="21.75" thickBot="1" x14ac:dyDescent="0.4">
      <c r="A17" s="35"/>
      <c r="B17" s="74" t="s">
        <v>5</v>
      </c>
      <c r="C17" s="74"/>
      <c r="D17" s="74"/>
      <c r="E17" s="74"/>
      <c r="F17" s="74"/>
      <c r="G17" s="74"/>
      <c r="H17" s="74"/>
      <c r="I17" s="74"/>
      <c r="J17" s="74"/>
      <c r="K17" s="74"/>
      <c r="M17" s="37"/>
    </row>
    <row r="18" spans="1:13" s="36" customFormat="1" ht="21.75" thickBot="1" x14ac:dyDescent="0.4">
      <c r="A18" s="35"/>
      <c r="B18" s="42">
        <v>2</v>
      </c>
      <c r="C18" s="81" t="str">
        <f ca="1">IF(ISBLANK(INDIRECT(ADDRESS(B18*2+2,3))),"",INDIRECT(ADDRESS(B18*2+2,3)))</f>
        <v>Трофимова-Воронов</v>
      </c>
      <c r="D18" s="81"/>
      <c r="E18" s="82"/>
      <c r="F18" s="39">
        <v>5</v>
      </c>
      <c r="G18" s="40">
        <v>13</v>
      </c>
      <c r="H18" s="83" t="str">
        <f ca="1">IF(ISBLANK(INDIRECT(ADDRESS(K18*2+2,3))),"",INDIRECT(ADDRESS(K18*2+2,3)))</f>
        <v>Бирюкова-Трутнев</v>
      </c>
      <c r="I18" s="81"/>
      <c r="J18" s="81"/>
      <c r="K18" s="42">
        <v>5</v>
      </c>
      <c r="L18" s="41" t="s">
        <v>6</v>
      </c>
      <c r="M18" s="35">
        <v>1</v>
      </c>
    </row>
    <row r="19" spans="1:13" s="36" customFormat="1" ht="21.75" thickBot="1" x14ac:dyDescent="0.4">
      <c r="A19" s="35"/>
      <c r="B19" s="42">
        <v>3</v>
      </c>
      <c r="C19" s="81" t="str">
        <f ca="1">IF(ISBLANK(INDIRECT(ADDRESS(B19*2+2,3))),"",INDIRECT(ADDRESS(B19*2+2,3)))</f>
        <v>Хафизова-Колесников</v>
      </c>
      <c r="D19" s="81"/>
      <c r="E19" s="82"/>
      <c r="F19" s="39">
        <v>6</v>
      </c>
      <c r="G19" s="40">
        <v>7</v>
      </c>
      <c r="H19" s="83" t="str">
        <f ca="1">IF(ISBLANK(INDIRECT(ADDRESS(K19*2+2,3))),"",INDIRECT(ADDRESS(K19*2+2,3)))</f>
        <v>Костяная-Петраков</v>
      </c>
      <c r="I19" s="81"/>
      <c r="J19" s="81"/>
      <c r="K19" s="42">
        <v>4</v>
      </c>
      <c r="L19" s="41" t="s">
        <v>6</v>
      </c>
      <c r="M19" s="35">
        <v>3</v>
      </c>
    </row>
    <row r="20" spans="1:13" s="36" customFormat="1" ht="30" customHeight="1" x14ac:dyDescent="0.35">
      <c r="A20" s="35"/>
      <c r="M20" s="38"/>
    </row>
    <row r="21" spans="1:13" s="36" customFormat="1" ht="21.75" thickBot="1" x14ac:dyDescent="0.4">
      <c r="A21" s="35"/>
      <c r="B21" s="74" t="s">
        <v>7</v>
      </c>
      <c r="C21" s="74"/>
      <c r="D21" s="74"/>
      <c r="E21" s="74"/>
      <c r="F21" s="74"/>
      <c r="G21" s="74"/>
      <c r="H21" s="74"/>
      <c r="I21" s="74"/>
      <c r="J21" s="74"/>
      <c r="K21" s="74"/>
      <c r="M21" s="38"/>
    </row>
    <row r="22" spans="1:13" s="36" customFormat="1" ht="21.75" thickBot="1" x14ac:dyDescent="0.4">
      <c r="A22" s="35"/>
      <c r="B22" s="42">
        <v>5</v>
      </c>
      <c r="C22" s="81" t="str">
        <f ca="1">IF(ISBLANK(INDIRECT(ADDRESS(B22*2+2,3))),"",INDIRECT(ADDRESS(B22*2+2,3)))</f>
        <v>Бирюкова-Трутнев</v>
      </c>
      <c r="D22" s="81"/>
      <c r="E22" s="82"/>
      <c r="F22" s="39">
        <v>5</v>
      </c>
      <c r="G22" s="40">
        <v>9</v>
      </c>
      <c r="H22" s="83" t="str">
        <f ca="1">IF(ISBLANK(INDIRECT(ADDRESS(K22*2+2,3))),"",INDIRECT(ADDRESS(K22*2+2,3)))</f>
        <v>Хафизова-Колесников</v>
      </c>
      <c r="I22" s="81"/>
      <c r="J22" s="81"/>
      <c r="K22" s="42">
        <v>3</v>
      </c>
      <c r="L22" s="41" t="s">
        <v>6</v>
      </c>
      <c r="M22" s="35">
        <v>4</v>
      </c>
    </row>
    <row r="23" spans="1:13" s="36" customFormat="1" ht="21.75" thickBot="1" x14ac:dyDescent="0.4">
      <c r="A23" s="35"/>
      <c r="B23" s="42">
        <v>1</v>
      </c>
      <c r="C23" s="81" t="str">
        <f ca="1">IF(ISBLANK(INDIRECT(ADDRESS(B23*2+2,3))),"",INDIRECT(ADDRESS(B23*2+2,3)))</f>
        <v>Крошилова-Вахрушев</v>
      </c>
      <c r="D23" s="81"/>
      <c r="E23" s="82"/>
      <c r="F23" s="39">
        <v>8</v>
      </c>
      <c r="G23" s="40">
        <v>6</v>
      </c>
      <c r="H23" s="83" t="str">
        <f ca="1">IF(ISBLANK(INDIRECT(ADDRESS(K23*2+2,3))),"",INDIRECT(ADDRESS(K23*2+2,3)))</f>
        <v>Трофимова-Воронов</v>
      </c>
      <c r="I23" s="81"/>
      <c r="J23" s="81"/>
      <c r="K23" s="42">
        <v>2</v>
      </c>
      <c r="L23" s="41" t="s">
        <v>6</v>
      </c>
      <c r="M23" s="35">
        <v>6</v>
      </c>
    </row>
    <row r="24" spans="1:13" s="36" customFormat="1" ht="30" customHeight="1" x14ac:dyDescent="0.35">
      <c r="A24" s="35"/>
      <c r="M24" s="38"/>
    </row>
    <row r="25" spans="1:13" s="36" customFormat="1" ht="21.75" thickBot="1" x14ac:dyDescent="0.4">
      <c r="A25" s="35"/>
      <c r="B25" s="74" t="s">
        <v>8</v>
      </c>
      <c r="C25" s="74"/>
      <c r="D25" s="74"/>
      <c r="E25" s="74"/>
      <c r="F25" s="74"/>
      <c r="G25" s="74"/>
      <c r="H25" s="74"/>
      <c r="I25" s="74"/>
      <c r="J25" s="74"/>
      <c r="K25" s="74"/>
      <c r="M25" s="38"/>
    </row>
    <row r="26" spans="1:13" s="36" customFormat="1" ht="21.75" thickBot="1" x14ac:dyDescent="0.4">
      <c r="A26" s="35"/>
      <c r="B26" s="42">
        <v>3</v>
      </c>
      <c r="C26" s="81" t="str">
        <f ca="1">IF(ISBLANK(INDIRECT(ADDRESS(B26*2+2,3))),"",INDIRECT(ADDRESS(B26*2+2,3)))</f>
        <v>Хафизова-Колесников</v>
      </c>
      <c r="D26" s="81"/>
      <c r="E26" s="82"/>
      <c r="F26" s="39">
        <v>8</v>
      </c>
      <c r="G26" s="40">
        <v>9</v>
      </c>
      <c r="H26" s="83" t="str">
        <f ca="1">IF(ISBLANK(INDIRECT(ADDRESS(K26*2+2,3))),"",INDIRECT(ADDRESS(K26*2+2,3)))</f>
        <v>Крошилова-Вахрушев</v>
      </c>
      <c r="I26" s="81"/>
      <c r="J26" s="81"/>
      <c r="K26" s="42">
        <v>1</v>
      </c>
      <c r="L26" s="41" t="s">
        <v>6</v>
      </c>
      <c r="M26" s="35">
        <v>1</v>
      </c>
    </row>
    <row r="27" spans="1:13" s="36" customFormat="1" ht="21.75" thickBot="1" x14ac:dyDescent="0.4">
      <c r="A27" s="35"/>
      <c r="B27" s="42">
        <v>4</v>
      </c>
      <c r="C27" s="81" t="str">
        <f ca="1">IF(ISBLANK(INDIRECT(ADDRESS(B27*2+2,3))),"",INDIRECT(ADDRESS(B27*2+2,3)))</f>
        <v>Костяная-Петраков</v>
      </c>
      <c r="D27" s="81"/>
      <c r="E27" s="82"/>
      <c r="F27" s="39">
        <v>4</v>
      </c>
      <c r="G27" s="40">
        <v>13</v>
      </c>
      <c r="H27" s="83" t="str">
        <f ca="1">IF(ISBLANK(INDIRECT(ADDRESS(K27*2+2,3))),"",INDIRECT(ADDRESS(K27*2+2,3)))</f>
        <v>Бирюкова-Трутнев</v>
      </c>
      <c r="I27" s="81"/>
      <c r="J27" s="81"/>
      <c r="K27" s="42">
        <v>5</v>
      </c>
      <c r="L27" s="41" t="s">
        <v>6</v>
      </c>
      <c r="M27" s="35">
        <v>3</v>
      </c>
    </row>
    <row r="28" spans="1:13" s="36" customFormat="1" ht="30" customHeight="1" x14ac:dyDescent="0.35">
      <c r="A28" s="35"/>
      <c r="M28" s="38"/>
    </row>
    <row r="29" spans="1:13" s="36" customFormat="1" ht="21.75" thickBot="1" x14ac:dyDescent="0.4">
      <c r="A29" s="35"/>
      <c r="B29" s="74" t="s">
        <v>9</v>
      </c>
      <c r="C29" s="74"/>
      <c r="D29" s="74"/>
      <c r="E29" s="74"/>
      <c r="F29" s="74"/>
      <c r="G29" s="74"/>
      <c r="H29" s="74"/>
      <c r="I29" s="74"/>
      <c r="J29" s="74"/>
      <c r="K29" s="74"/>
      <c r="M29" s="38"/>
    </row>
    <row r="30" spans="1:13" s="36" customFormat="1" ht="21.75" thickBot="1" x14ac:dyDescent="0.4">
      <c r="A30" s="35"/>
      <c r="B30" s="42">
        <v>1</v>
      </c>
      <c r="C30" s="81" t="str">
        <f ca="1">IF(ISBLANK(INDIRECT(ADDRESS(B30*2+2,3))),"",INDIRECT(ADDRESS(B30*2+2,3)))</f>
        <v>Крошилова-Вахрушев</v>
      </c>
      <c r="D30" s="81"/>
      <c r="E30" s="82"/>
      <c r="F30" s="39">
        <v>13</v>
      </c>
      <c r="G30" s="40">
        <v>0</v>
      </c>
      <c r="H30" s="83" t="str">
        <f ca="1">IF(ISBLANK(INDIRECT(ADDRESS(K30*2+2,3))),"",INDIRECT(ADDRESS(K30*2+2,3)))</f>
        <v>Костяная-Петраков</v>
      </c>
      <c r="I30" s="81"/>
      <c r="J30" s="81"/>
      <c r="K30" s="42">
        <v>4</v>
      </c>
      <c r="L30" s="41" t="s">
        <v>6</v>
      </c>
      <c r="M30" s="35">
        <v>4</v>
      </c>
    </row>
    <row r="31" spans="1:13" s="36" customFormat="1" ht="21.75" thickBot="1" x14ac:dyDescent="0.4">
      <c r="A31" s="35"/>
      <c r="B31" s="42">
        <v>2</v>
      </c>
      <c r="C31" s="81" t="str">
        <f ca="1">IF(ISBLANK(INDIRECT(ADDRESS(B31*2+2,3))),"",INDIRECT(ADDRESS(B31*2+2,3)))</f>
        <v>Трофимова-Воронов</v>
      </c>
      <c r="D31" s="81"/>
      <c r="E31" s="82"/>
      <c r="F31" s="39">
        <v>5</v>
      </c>
      <c r="G31" s="40">
        <v>13</v>
      </c>
      <c r="H31" s="83" t="str">
        <f ca="1">IF(ISBLANK(INDIRECT(ADDRESS(K31*2+2,3))),"",INDIRECT(ADDRESS(K31*2+2,3)))</f>
        <v>Хафизова-Колесников</v>
      </c>
      <c r="I31" s="81"/>
      <c r="J31" s="81"/>
      <c r="K31" s="42">
        <v>3</v>
      </c>
      <c r="L31" s="41" t="s">
        <v>6</v>
      </c>
      <c r="M31" s="35">
        <v>6</v>
      </c>
    </row>
    <row r="32" spans="1:13" s="36" customFormat="1" ht="30" customHeight="1" x14ac:dyDescent="0.35">
      <c r="A32" s="35"/>
      <c r="M32" s="38"/>
    </row>
    <row r="33" spans="1:13" s="36" customFormat="1" ht="21.75" thickBot="1" x14ac:dyDescent="0.4">
      <c r="A33" s="35"/>
      <c r="B33" s="74" t="s">
        <v>10</v>
      </c>
      <c r="C33" s="74"/>
      <c r="D33" s="74"/>
      <c r="E33" s="74"/>
      <c r="F33" s="74"/>
      <c r="G33" s="74"/>
      <c r="H33" s="74"/>
      <c r="I33" s="74"/>
      <c r="J33" s="74"/>
      <c r="K33" s="74"/>
      <c r="M33" s="38"/>
    </row>
    <row r="34" spans="1:13" s="36" customFormat="1" ht="21.75" thickBot="1" x14ac:dyDescent="0.4">
      <c r="A34" s="35"/>
      <c r="B34" s="42">
        <v>4</v>
      </c>
      <c r="C34" s="81" t="str">
        <f ca="1">IF(ISBLANK(INDIRECT(ADDRESS(B34*2+2,3))),"",INDIRECT(ADDRESS(B34*2+2,3)))</f>
        <v>Костяная-Петраков</v>
      </c>
      <c r="D34" s="81"/>
      <c r="E34" s="82"/>
      <c r="F34" s="39">
        <v>5</v>
      </c>
      <c r="G34" s="40">
        <v>12</v>
      </c>
      <c r="H34" s="83" t="str">
        <f ca="1">IF(ISBLANK(INDIRECT(ADDRESS(K34*2+2,3))),"",INDIRECT(ADDRESS(K34*2+2,3)))</f>
        <v>Трофимова-Воронов</v>
      </c>
      <c r="I34" s="81"/>
      <c r="J34" s="81"/>
      <c r="K34" s="42">
        <v>2</v>
      </c>
      <c r="L34" s="41" t="s">
        <v>6</v>
      </c>
      <c r="M34" s="35">
        <v>1</v>
      </c>
    </row>
    <row r="35" spans="1:13" s="36" customFormat="1" ht="21.75" thickBot="1" x14ac:dyDescent="0.4">
      <c r="A35" s="35"/>
      <c r="B35" s="42">
        <v>5</v>
      </c>
      <c r="C35" s="81" t="str">
        <f ca="1">IF(ISBLANK(INDIRECT(ADDRESS(B35*2+2,3))),"",INDIRECT(ADDRESS(B35*2+2,3)))</f>
        <v>Бирюкова-Трутнев</v>
      </c>
      <c r="D35" s="81"/>
      <c r="E35" s="82"/>
      <c r="F35" s="39">
        <v>5</v>
      </c>
      <c r="G35" s="40">
        <v>12</v>
      </c>
      <c r="H35" s="83" t="str">
        <f ca="1">IF(ISBLANK(INDIRECT(ADDRESS(K35*2+2,3))),"",INDIRECT(ADDRESS(K35*2+2,3)))</f>
        <v>Крошилова-Вахрушев</v>
      </c>
      <c r="I35" s="81"/>
      <c r="J35" s="81"/>
      <c r="K35" s="42">
        <v>1</v>
      </c>
      <c r="L35" s="41" t="s">
        <v>6</v>
      </c>
      <c r="M35" s="35">
        <v>3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14" sqref="O14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3" customWidth="1"/>
    <col min="14" max="15" width="10.28515625" customWidth="1"/>
  </cols>
  <sheetData>
    <row r="1" spans="2:13" ht="46.5" x14ac:dyDescent="0.25">
      <c r="B1" s="56" t="s">
        <v>39</v>
      </c>
      <c r="C1" s="56"/>
      <c r="D1" s="56"/>
      <c r="E1" s="56"/>
      <c r="F1" s="56"/>
      <c r="G1" s="56"/>
      <c r="H1" s="56"/>
      <c r="I1" s="56"/>
      <c r="J1" s="56"/>
      <c r="K1" s="56"/>
      <c r="M1"/>
    </row>
    <row r="2" spans="2:13" ht="15.75" thickBot="1" x14ac:dyDescent="0.3">
      <c r="M2"/>
    </row>
    <row r="3" spans="2:13" ht="15.75" thickBot="1" x14ac:dyDescent="0.3">
      <c r="B3" s="2"/>
      <c r="C3" s="57" t="s">
        <v>0</v>
      </c>
      <c r="D3" s="58"/>
      <c r="E3" s="59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2:13" ht="21" x14ac:dyDescent="0.25">
      <c r="B4" s="60">
        <v>1</v>
      </c>
      <c r="C4" s="93" t="s">
        <v>160</v>
      </c>
      <c r="D4" s="63"/>
      <c r="E4" s="64"/>
      <c r="F4" s="6" t="s">
        <v>4</v>
      </c>
      <c r="G4" s="7" t="str">
        <f ca="1">INDIRECT(ADDRESS(23,6))&amp;":"&amp;INDIRECT(ADDRESS(23,7))</f>
        <v>13:0</v>
      </c>
      <c r="H4" s="7" t="str">
        <f ca="1">INDIRECT(ADDRESS(26,7))&amp;":"&amp;INDIRECT(ADDRESS(26,6))</f>
        <v>1:13</v>
      </c>
      <c r="I4" s="7" t="str">
        <f ca="1">INDIRECT(ADDRESS(30,6))&amp;":"&amp;INDIRECT(ADDRESS(30,7))</f>
        <v>13:10</v>
      </c>
      <c r="J4" s="8" t="str">
        <f ca="1">INDIRECT(ADDRESS(35,7))&amp;":"&amp;INDIRECT(ADDRESS(35,6))</f>
        <v>13:4</v>
      </c>
      <c r="K4" s="68">
        <f ca="1">IF(COUNT(F5:J5)=0,"",COUNTIF(F5:J5,"&gt;0")+0.5*COUNTIF(F5:J5,0))</f>
        <v>3</v>
      </c>
      <c r="L4" s="9"/>
      <c r="M4" s="54">
        <v>1</v>
      </c>
    </row>
    <row r="5" spans="2:13" ht="21" x14ac:dyDescent="0.25">
      <c r="B5" s="61"/>
      <c r="C5" s="65"/>
      <c r="D5" s="66"/>
      <c r="E5" s="67"/>
      <c r="F5" s="10" t="s">
        <v>4</v>
      </c>
      <c r="G5" s="11">
        <f ca="1">IF(LEN(INDIRECT(ADDRESS(ROW()-1, COLUMN())))=1,"",INDIRECT(ADDRESS(23,6))-INDIRECT(ADDRESS(23,7)))</f>
        <v>13</v>
      </c>
      <c r="H5" s="11">
        <f ca="1">IF(LEN(INDIRECT(ADDRESS(ROW()-1, COLUMN())))=1,"",INDIRECT(ADDRESS(26,7))-INDIRECT(ADDRESS(26,6)))</f>
        <v>-12</v>
      </c>
      <c r="I5" s="11">
        <f ca="1">IF(LEN(INDIRECT(ADDRESS(ROW()-1, COLUMN())))=1,"",INDIRECT(ADDRESS(30,6))-INDIRECT(ADDRESS(30,7)))</f>
        <v>3</v>
      </c>
      <c r="J5" s="12">
        <f ca="1">IF(LEN(INDIRECT(ADDRESS(ROW()-1, COLUMN())))=1,"",INDIRECT(ADDRESS(35,7))-INDIRECT(ADDRESS(35,6)))</f>
        <v>9</v>
      </c>
      <c r="K5" s="69"/>
      <c r="L5" s="11">
        <f ca="1">IF(COUNT(F5:J5)=0,"",SUM(F5:J5))</f>
        <v>13</v>
      </c>
      <c r="M5" s="55"/>
    </row>
    <row r="6" spans="2:13" ht="21" x14ac:dyDescent="0.25">
      <c r="B6" s="70">
        <v>2</v>
      </c>
      <c r="C6" s="99" t="s">
        <v>165</v>
      </c>
      <c r="D6" s="72"/>
      <c r="E6" s="73"/>
      <c r="F6" s="13" t="str">
        <f ca="1">INDIRECT(ADDRESS(23,7))&amp;":"&amp;INDIRECT(ADDRESS(23,6))</f>
        <v>0:13</v>
      </c>
      <c r="G6" s="14" t="s">
        <v>4</v>
      </c>
      <c r="H6" s="15" t="str">
        <f ca="1">INDIRECT(ADDRESS(31,6))&amp;":"&amp;INDIRECT(ADDRESS(31,7))</f>
        <v>1:13</v>
      </c>
      <c r="I6" s="15" t="str">
        <f ca="1">INDIRECT(ADDRESS(34,7))&amp;":"&amp;INDIRECT(ADDRESS(34,6))</f>
        <v>9:11</v>
      </c>
      <c r="J6" s="16" t="str">
        <f ca="1">INDIRECT(ADDRESS(18,6))&amp;":"&amp;INDIRECT(ADDRESS(18,7))</f>
        <v>5:9</v>
      </c>
      <c r="K6" s="69">
        <f ca="1">IF(COUNT(F7:J7)=0,"",COUNTIF(F7:J7,"&gt;0")+0.5*COUNTIF(F7:J7,0))</f>
        <v>0</v>
      </c>
      <c r="L6" s="11"/>
      <c r="M6" s="55">
        <v>5</v>
      </c>
    </row>
    <row r="7" spans="2:13" ht="21" x14ac:dyDescent="0.25">
      <c r="B7" s="61"/>
      <c r="C7" s="71"/>
      <c r="D7" s="72"/>
      <c r="E7" s="73"/>
      <c r="F7" s="17">
        <f ca="1">IF(LEN(INDIRECT(ADDRESS(ROW()-1, COLUMN())))=1,"",INDIRECT(ADDRESS(23,7))-INDIRECT(ADDRESS(23,6)))</f>
        <v>-13</v>
      </c>
      <c r="G7" s="18" t="s">
        <v>4</v>
      </c>
      <c r="H7" s="11">
        <f ca="1">IF(LEN(INDIRECT(ADDRESS(ROW()-1, COLUMN())))=1,"",INDIRECT(ADDRESS(31,6))-INDIRECT(ADDRESS(31,7)))</f>
        <v>-12</v>
      </c>
      <c r="I7" s="11">
        <f ca="1">IF(LEN(INDIRECT(ADDRESS(ROW()-1, COLUMN())))=1,"",INDIRECT(ADDRESS(34,7))-INDIRECT(ADDRESS(34,6)))</f>
        <v>-2</v>
      </c>
      <c r="J7" s="12">
        <f ca="1">IF(LEN(INDIRECT(ADDRESS(ROW()-1, COLUMN())))=1,"",INDIRECT(ADDRESS(18,6))-INDIRECT(ADDRESS(18,7)))</f>
        <v>-4</v>
      </c>
      <c r="K7" s="69"/>
      <c r="L7" s="11">
        <f ca="1">IF(COUNT(F7:J7)=0,"",SUM(F7:J7))</f>
        <v>-31</v>
      </c>
      <c r="M7" s="55"/>
    </row>
    <row r="8" spans="2:13" ht="21" x14ac:dyDescent="0.25">
      <c r="B8" s="70">
        <v>3</v>
      </c>
      <c r="C8" s="99" t="s">
        <v>161</v>
      </c>
      <c r="D8" s="72"/>
      <c r="E8" s="73"/>
      <c r="F8" s="13" t="str">
        <f ca="1">INDIRECT(ADDRESS(26,6))&amp;":"&amp;INDIRECT(ADDRESS(26,7))</f>
        <v>13:1</v>
      </c>
      <c r="G8" s="15" t="str">
        <f ca="1">INDIRECT(ADDRESS(31,7))&amp;":"&amp;INDIRECT(ADDRESS(31,6))</f>
        <v>13:1</v>
      </c>
      <c r="H8" s="14" t="s">
        <v>4</v>
      </c>
      <c r="I8" s="15" t="str">
        <f ca="1">INDIRECT(ADDRESS(19,6))&amp;":"&amp;INDIRECT(ADDRESS(19,7))</f>
        <v>3:12</v>
      </c>
      <c r="J8" s="16" t="str">
        <f ca="1">INDIRECT(ADDRESS(22,7))&amp;":"&amp;INDIRECT(ADDRESS(22,6))</f>
        <v>8:12</v>
      </c>
      <c r="K8" s="69">
        <f ca="1">IF(COUNT(F9:J9)=0,"",COUNTIF(F9:J9,"&gt;0")+0.5*COUNTIF(F9:J9,0))</f>
        <v>2</v>
      </c>
      <c r="L8" s="11"/>
      <c r="M8" s="55">
        <v>4</v>
      </c>
    </row>
    <row r="9" spans="2:13" ht="21" x14ac:dyDescent="0.25">
      <c r="B9" s="61"/>
      <c r="C9" s="71"/>
      <c r="D9" s="72"/>
      <c r="E9" s="73"/>
      <c r="F9" s="17">
        <f ca="1">IF(LEN(INDIRECT(ADDRESS(ROW()-1, COLUMN())))=1,"",INDIRECT(ADDRESS(26,6))-INDIRECT(ADDRESS(26,7)))</f>
        <v>12</v>
      </c>
      <c r="G9" s="11">
        <f ca="1">IF(LEN(INDIRECT(ADDRESS(ROW()-1, COLUMN())))=1,"",INDIRECT(ADDRESS(31,7))-INDIRECT(ADDRESS(31,6)))</f>
        <v>12</v>
      </c>
      <c r="H9" s="18" t="s">
        <v>4</v>
      </c>
      <c r="I9" s="11">
        <f ca="1">IF(LEN(INDIRECT(ADDRESS(ROW()-1, COLUMN())))=1,"",INDIRECT(ADDRESS(19,6))-INDIRECT(ADDRESS(19,7)))</f>
        <v>-9</v>
      </c>
      <c r="J9" s="12">
        <f ca="1">IF(LEN(INDIRECT(ADDRESS(ROW()-1, COLUMN())))=1,"",INDIRECT(ADDRESS(22,7))-INDIRECT(ADDRESS(22,6)))</f>
        <v>-4</v>
      </c>
      <c r="K9" s="69"/>
      <c r="L9" s="11">
        <f ca="1">IF(COUNT(F9:J9)=0,"",SUM(F9:J9))</f>
        <v>11</v>
      </c>
      <c r="M9" s="55"/>
    </row>
    <row r="10" spans="2:13" ht="21" x14ac:dyDescent="0.25">
      <c r="B10" s="70">
        <v>4</v>
      </c>
      <c r="C10" s="99" t="s">
        <v>163</v>
      </c>
      <c r="D10" s="72"/>
      <c r="E10" s="73"/>
      <c r="F10" s="13" t="str">
        <f ca="1">INDIRECT(ADDRESS(30,7))&amp;":"&amp;INDIRECT(ADDRESS(30,6))</f>
        <v>10:13</v>
      </c>
      <c r="G10" s="15" t="str">
        <f ca="1">INDIRECT(ADDRESS(34,6))&amp;":"&amp;INDIRECT(ADDRESS(34,7))</f>
        <v>11:9</v>
      </c>
      <c r="H10" s="15" t="str">
        <f ca="1">INDIRECT(ADDRESS(19,7))&amp;":"&amp;INDIRECT(ADDRESS(19,6))</f>
        <v>12:3</v>
      </c>
      <c r="I10" s="14" t="s">
        <v>4</v>
      </c>
      <c r="J10" s="16" t="str">
        <f ca="1">INDIRECT(ADDRESS(27,6))&amp;":"&amp;INDIRECT(ADDRESS(27,7))</f>
        <v>8:10</v>
      </c>
      <c r="K10" s="69">
        <f ca="1">IF(COUNT(F11:J11)=0,"",COUNTIF(F11:J11,"&gt;0")+0.5*COUNTIF(F11:J11,0))</f>
        <v>2</v>
      </c>
      <c r="L10" s="11"/>
      <c r="M10" s="55">
        <v>3</v>
      </c>
    </row>
    <row r="11" spans="2:13" ht="21" x14ac:dyDescent="0.25">
      <c r="B11" s="61"/>
      <c r="C11" s="71"/>
      <c r="D11" s="72"/>
      <c r="E11" s="73"/>
      <c r="F11" s="17">
        <f ca="1">IF(LEN(INDIRECT(ADDRESS(ROW()-1, COLUMN())))=1,"",INDIRECT(ADDRESS(30,7))-INDIRECT(ADDRESS(30,6)))</f>
        <v>-3</v>
      </c>
      <c r="G11" s="11">
        <f ca="1">IF(LEN(INDIRECT(ADDRESS(ROW()-1, COLUMN())))=1,"",INDIRECT(ADDRESS(34,6))-INDIRECT(ADDRESS(34,7)))</f>
        <v>2</v>
      </c>
      <c r="H11" s="11">
        <f ca="1">IF(LEN(INDIRECT(ADDRESS(ROW()-1, COLUMN())))=1,"",INDIRECT(ADDRESS(19,7))-INDIRECT(ADDRESS(19,6)))</f>
        <v>9</v>
      </c>
      <c r="I11" s="18" t="s">
        <v>4</v>
      </c>
      <c r="J11" s="12">
        <f ca="1">IF(LEN(INDIRECT(ADDRESS(ROW()-1, COLUMN())))=1,"",INDIRECT(ADDRESS(27,6))-INDIRECT(ADDRESS(27,7)))</f>
        <v>-2</v>
      </c>
      <c r="K11" s="69"/>
      <c r="L11" s="11">
        <f ca="1">IF(COUNT(F11:J11)=0,"",SUM(F11:J11))</f>
        <v>6</v>
      </c>
      <c r="M11" s="55"/>
    </row>
    <row r="12" spans="2:13" ht="21" x14ac:dyDescent="0.25">
      <c r="B12" s="70">
        <v>5</v>
      </c>
      <c r="C12" s="96" t="s">
        <v>167</v>
      </c>
      <c r="D12" s="66"/>
      <c r="E12" s="67"/>
      <c r="F12" s="13" t="str">
        <f ca="1">INDIRECT(ADDRESS(35,6))&amp;":"&amp;INDIRECT(ADDRESS(35,7))</f>
        <v>4:13</v>
      </c>
      <c r="G12" s="15" t="str">
        <f ca="1">INDIRECT(ADDRESS(18,7))&amp;":"&amp;INDIRECT(ADDRESS(18,6))</f>
        <v>9:5</v>
      </c>
      <c r="H12" s="15" t="str">
        <f ca="1">INDIRECT(ADDRESS(22,6))&amp;":"&amp;INDIRECT(ADDRESS(22,7))</f>
        <v>12:8</v>
      </c>
      <c r="I12" s="15" t="str">
        <f ca="1">INDIRECT(ADDRESS(27,7))&amp;":"&amp;INDIRECT(ADDRESS(27,6))</f>
        <v>10:8</v>
      </c>
      <c r="J12" s="19" t="s">
        <v>4</v>
      </c>
      <c r="K12" s="69">
        <f ca="1">IF(COUNT(F13:J13)=0,"",COUNTIF(F13:J13,"&gt;0")+0.5*COUNTIF(F13:J13,0))</f>
        <v>3</v>
      </c>
      <c r="L12" s="11"/>
      <c r="M12" s="55">
        <v>2</v>
      </c>
    </row>
    <row r="13" spans="2:13" ht="21.75" thickBot="1" x14ac:dyDescent="0.3">
      <c r="B13" s="75"/>
      <c r="C13" s="102"/>
      <c r="D13" s="103"/>
      <c r="E13" s="104"/>
      <c r="F13" s="20">
        <f ca="1">IF(LEN(INDIRECT(ADDRESS(ROW()-1, COLUMN())))=1,"",INDIRECT(ADDRESS(35,6))-INDIRECT(ADDRESS(35,7)))</f>
        <v>-9</v>
      </c>
      <c r="G13" s="21">
        <f ca="1">IF(LEN(INDIRECT(ADDRESS(ROW()-1, COLUMN())))=1,"",INDIRECT(ADDRESS(18,7))-INDIRECT(ADDRESS(18,6)))</f>
        <v>4</v>
      </c>
      <c r="H13" s="21">
        <f ca="1">IF(LEN(INDIRECT(ADDRESS(ROW()-1, COLUMN())))=1,"",INDIRECT(ADDRESS(22,6))-INDIRECT(ADDRESS(22,7)))</f>
        <v>4</v>
      </c>
      <c r="I13" s="21">
        <f ca="1">IF(LEN(INDIRECT(ADDRESS(ROW()-1, COLUMN())))=1,"",INDIRECT(ADDRESS(27,7))-INDIRECT(ADDRESS(27,6)))</f>
        <v>2</v>
      </c>
      <c r="J13" s="22" t="s">
        <v>4</v>
      </c>
      <c r="K13" s="79"/>
      <c r="L13" s="21">
        <f ca="1">IF(COUNT(F13:J13)=0,"",SUM(F13:J13))</f>
        <v>1</v>
      </c>
      <c r="M13" s="80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6" customFormat="1" ht="21.75" thickBot="1" x14ac:dyDescent="0.4">
      <c r="A17" s="35"/>
      <c r="B17" s="74" t="s">
        <v>5</v>
      </c>
      <c r="C17" s="74"/>
      <c r="D17" s="74"/>
      <c r="E17" s="74"/>
      <c r="F17" s="74"/>
      <c r="G17" s="74"/>
      <c r="H17" s="74"/>
      <c r="I17" s="74"/>
      <c r="J17" s="74"/>
      <c r="K17" s="74"/>
      <c r="M17" s="37"/>
    </row>
    <row r="18" spans="1:13" s="36" customFormat="1" ht="21.75" thickBot="1" x14ac:dyDescent="0.4">
      <c r="A18" s="35"/>
      <c r="B18" s="42">
        <v>2</v>
      </c>
      <c r="C18" s="81" t="str">
        <f ca="1">IF(ISBLANK(INDIRECT(ADDRESS(B18*2+2,3))),"",INDIRECT(ADDRESS(B18*2+2,3)))</f>
        <v>Кузнецова-Глеклер</v>
      </c>
      <c r="D18" s="81"/>
      <c r="E18" s="82"/>
      <c r="F18" s="39">
        <v>5</v>
      </c>
      <c r="G18" s="40">
        <v>9</v>
      </c>
      <c r="H18" s="83" t="str">
        <f ca="1">IF(ISBLANK(INDIRECT(ADDRESS(K18*2+2,3))),"",INDIRECT(ADDRESS(K18*2+2,3)))</f>
        <v>Коппа-Шапкин</v>
      </c>
      <c r="I18" s="81"/>
      <c r="J18" s="81"/>
      <c r="K18" s="42">
        <v>5</v>
      </c>
      <c r="L18" s="41" t="s">
        <v>6</v>
      </c>
      <c r="M18" s="35">
        <v>4</v>
      </c>
    </row>
    <row r="19" spans="1:13" s="36" customFormat="1" ht="21.75" thickBot="1" x14ac:dyDescent="0.4">
      <c r="A19" s="35"/>
      <c r="B19" s="42">
        <v>3</v>
      </c>
      <c r="C19" s="81" t="str">
        <f ca="1">IF(ISBLANK(INDIRECT(ADDRESS(B19*2+2,3))),"",INDIRECT(ADDRESS(B19*2+2,3)))</f>
        <v>Курбанова-Африканов</v>
      </c>
      <c r="D19" s="81"/>
      <c r="E19" s="82"/>
      <c r="F19" s="39">
        <v>3</v>
      </c>
      <c r="G19" s="40">
        <v>12</v>
      </c>
      <c r="H19" s="83" t="str">
        <f ca="1">IF(ISBLANK(INDIRECT(ADDRESS(K19*2+2,3))),"",INDIRECT(ADDRESS(K19*2+2,3)))</f>
        <v>Кирменская-Федотовский</v>
      </c>
      <c r="I19" s="81"/>
      <c r="J19" s="81"/>
      <c r="K19" s="42">
        <v>4</v>
      </c>
      <c r="L19" s="41" t="s">
        <v>6</v>
      </c>
      <c r="M19" s="35">
        <v>6</v>
      </c>
    </row>
    <row r="20" spans="1:13" s="36" customFormat="1" ht="30" customHeight="1" x14ac:dyDescent="0.35">
      <c r="A20" s="35"/>
      <c r="M20" s="38"/>
    </row>
    <row r="21" spans="1:13" s="36" customFormat="1" ht="21.75" thickBot="1" x14ac:dyDescent="0.4">
      <c r="A21" s="35"/>
      <c r="B21" s="74" t="s">
        <v>7</v>
      </c>
      <c r="C21" s="74"/>
      <c r="D21" s="74"/>
      <c r="E21" s="74"/>
      <c r="F21" s="74"/>
      <c r="G21" s="74"/>
      <c r="H21" s="74"/>
      <c r="I21" s="74"/>
      <c r="J21" s="74"/>
      <c r="K21" s="74"/>
      <c r="M21" s="38"/>
    </row>
    <row r="22" spans="1:13" s="36" customFormat="1" ht="21.75" thickBot="1" x14ac:dyDescent="0.4">
      <c r="A22" s="35"/>
      <c r="B22" s="42">
        <v>5</v>
      </c>
      <c r="C22" s="81" t="str">
        <f ca="1">IF(ISBLANK(INDIRECT(ADDRESS(B22*2+2,3))),"",INDIRECT(ADDRESS(B22*2+2,3)))</f>
        <v>Коппа-Шапкин</v>
      </c>
      <c r="D22" s="81"/>
      <c r="E22" s="82"/>
      <c r="F22" s="39">
        <v>12</v>
      </c>
      <c r="G22" s="40">
        <v>8</v>
      </c>
      <c r="H22" s="83" t="str">
        <f ca="1">IF(ISBLANK(INDIRECT(ADDRESS(K22*2+2,3))),"",INDIRECT(ADDRESS(K22*2+2,3)))</f>
        <v>Курбанова-Африканов</v>
      </c>
      <c r="I22" s="81"/>
      <c r="J22" s="81"/>
      <c r="K22" s="42">
        <v>3</v>
      </c>
      <c r="L22" s="41" t="s">
        <v>6</v>
      </c>
      <c r="M22" s="35">
        <v>1</v>
      </c>
    </row>
    <row r="23" spans="1:13" s="36" customFormat="1" ht="21.75" thickBot="1" x14ac:dyDescent="0.4">
      <c r="A23" s="35"/>
      <c r="B23" s="42">
        <v>1</v>
      </c>
      <c r="C23" s="81" t="str">
        <f ca="1">IF(ISBLANK(INDIRECT(ADDRESS(B23*2+2,3))),"",INDIRECT(ADDRESS(B23*2+2,3)))</f>
        <v>Дубовицкая-Крошилов</v>
      </c>
      <c r="D23" s="81"/>
      <c r="E23" s="82"/>
      <c r="F23" s="39">
        <v>13</v>
      </c>
      <c r="G23" s="40">
        <v>0</v>
      </c>
      <c r="H23" s="83" t="str">
        <f ca="1">IF(ISBLANK(INDIRECT(ADDRESS(K23*2+2,3))),"",INDIRECT(ADDRESS(K23*2+2,3)))</f>
        <v>Кузнецова-Глеклер</v>
      </c>
      <c r="I23" s="81"/>
      <c r="J23" s="81"/>
      <c r="K23" s="42">
        <v>2</v>
      </c>
      <c r="L23" s="41" t="s">
        <v>6</v>
      </c>
      <c r="M23" s="35">
        <v>3</v>
      </c>
    </row>
    <row r="24" spans="1:13" s="36" customFormat="1" ht="30" customHeight="1" x14ac:dyDescent="0.35">
      <c r="A24" s="35"/>
      <c r="M24" s="38"/>
    </row>
    <row r="25" spans="1:13" s="36" customFormat="1" ht="21.75" thickBot="1" x14ac:dyDescent="0.4">
      <c r="A25" s="35"/>
      <c r="B25" s="74" t="s">
        <v>8</v>
      </c>
      <c r="C25" s="74"/>
      <c r="D25" s="74"/>
      <c r="E25" s="74"/>
      <c r="F25" s="74"/>
      <c r="G25" s="74"/>
      <c r="H25" s="74"/>
      <c r="I25" s="74"/>
      <c r="J25" s="74"/>
      <c r="K25" s="74"/>
      <c r="M25" s="38"/>
    </row>
    <row r="26" spans="1:13" s="36" customFormat="1" ht="21.75" thickBot="1" x14ac:dyDescent="0.4">
      <c r="A26" s="35"/>
      <c r="B26" s="42">
        <v>3</v>
      </c>
      <c r="C26" s="81" t="str">
        <f ca="1">IF(ISBLANK(INDIRECT(ADDRESS(B26*2+2,3))),"",INDIRECT(ADDRESS(B26*2+2,3)))</f>
        <v>Курбанова-Африканов</v>
      </c>
      <c r="D26" s="81"/>
      <c r="E26" s="82"/>
      <c r="F26" s="39">
        <v>13</v>
      </c>
      <c r="G26" s="40">
        <v>1</v>
      </c>
      <c r="H26" s="83" t="str">
        <f ca="1">IF(ISBLANK(INDIRECT(ADDRESS(K26*2+2,3))),"",INDIRECT(ADDRESS(K26*2+2,3)))</f>
        <v>Дубовицкая-Крошилов</v>
      </c>
      <c r="I26" s="81"/>
      <c r="J26" s="81"/>
      <c r="K26" s="42">
        <v>1</v>
      </c>
      <c r="L26" s="41" t="s">
        <v>6</v>
      </c>
      <c r="M26" s="35">
        <v>4</v>
      </c>
    </row>
    <row r="27" spans="1:13" s="36" customFormat="1" ht="21.75" thickBot="1" x14ac:dyDescent="0.4">
      <c r="A27" s="35"/>
      <c r="B27" s="42">
        <v>4</v>
      </c>
      <c r="C27" s="81" t="str">
        <f ca="1">IF(ISBLANK(INDIRECT(ADDRESS(B27*2+2,3))),"",INDIRECT(ADDRESS(B27*2+2,3)))</f>
        <v>Кирменская-Федотовский</v>
      </c>
      <c r="D27" s="81"/>
      <c r="E27" s="82"/>
      <c r="F27" s="39">
        <v>8</v>
      </c>
      <c r="G27" s="40">
        <v>10</v>
      </c>
      <c r="H27" s="83" t="str">
        <f ca="1">IF(ISBLANK(INDIRECT(ADDRESS(K27*2+2,3))),"",INDIRECT(ADDRESS(K27*2+2,3)))</f>
        <v>Коппа-Шапкин</v>
      </c>
      <c r="I27" s="81"/>
      <c r="J27" s="81"/>
      <c r="K27" s="42">
        <v>5</v>
      </c>
      <c r="L27" s="41" t="s">
        <v>6</v>
      </c>
      <c r="M27" s="35">
        <v>6</v>
      </c>
    </row>
    <row r="28" spans="1:13" s="36" customFormat="1" ht="30" customHeight="1" x14ac:dyDescent="0.35">
      <c r="A28" s="35"/>
      <c r="M28" s="38"/>
    </row>
    <row r="29" spans="1:13" s="36" customFormat="1" ht="21.75" thickBot="1" x14ac:dyDescent="0.4">
      <c r="A29" s="35"/>
      <c r="B29" s="74" t="s">
        <v>9</v>
      </c>
      <c r="C29" s="74"/>
      <c r="D29" s="74"/>
      <c r="E29" s="74"/>
      <c r="F29" s="74"/>
      <c r="G29" s="74"/>
      <c r="H29" s="74"/>
      <c r="I29" s="74"/>
      <c r="J29" s="74"/>
      <c r="K29" s="74"/>
      <c r="M29" s="38"/>
    </row>
    <row r="30" spans="1:13" s="36" customFormat="1" ht="21.75" thickBot="1" x14ac:dyDescent="0.4">
      <c r="A30" s="35"/>
      <c r="B30" s="42">
        <v>1</v>
      </c>
      <c r="C30" s="81" t="str">
        <f ca="1">IF(ISBLANK(INDIRECT(ADDRESS(B30*2+2,3))),"",INDIRECT(ADDRESS(B30*2+2,3)))</f>
        <v>Дубовицкая-Крошилов</v>
      </c>
      <c r="D30" s="81"/>
      <c r="E30" s="82"/>
      <c r="F30" s="39">
        <v>13</v>
      </c>
      <c r="G30" s="40">
        <v>10</v>
      </c>
      <c r="H30" s="83" t="str">
        <f ca="1">IF(ISBLANK(INDIRECT(ADDRESS(K30*2+2,3))),"",INDIRECT(ADDRESS(K30*2+2,3)))</f>
        <v>Кирменская-Федотовский</v>
      </c>
      <c r="I30" s="81"/>
      <c r="J30" s="81"/>
      <c r="K30" s="42">
        <v>4</v>
      </c>
      <c r="L30" s="41" t="s">
        <v>6</v>
      </c>
      <c r="M30" s="35">
        <v>1</v>
      </c>
    </row>
    <row r="31" spans="1:13" s="36" customFormat="1" ht="21.75" thickBot="1" x14ac:dyDescent="0.4">
      <c r="A31" s="35"/>
      <c r="B31" s="42">
        <v>2</v>
      </c>
      <c r="C31" s="81" t="str">
        <f ca="1">IF(ISBLANK(INDIRECT(ADDRESS(B31*2+2,3))),"",INDIRECT(ADDRESS(B31*2+2,3)))</f>
        <v>Кузнецова-Глеклер</v>
      </c>
      <c r="D31" s="81"/>
      <c r="E31" s="82"/>
      <c r="F31" s="39">
        <v>1</v>
      </c>
      <c r="G31" s="40">
        <v>13</v>
      </c>
      <c r="H31" s="83" t="str">
        <f ca="1">IF(ISBLANK(INDIRECT(ADDRESS(K31*2+2,3))),"",INDIRECT(ADDRESS(K31*2+2,3)))</f>
        <v>Курбанова-Африканов</v>
      </c>
      <c r="I31" s="81"/>
      <c r="J31" s="81"/>
      <c r="K31" s="42">
        <v>3</v>
      </c>
      <c r="L31" s="41" t="s">
        <v>6</v>
      </c>
      <c r="M31" s="35">
        <v>3</v>
      </c>
    </row>
    <row r="32" spans="1:13" s="36" customFormat="1" ht="30" customHeight="1" x14ac:dyDescent="0.35">
      <c r="A32" s="35"/>
      <c r="M32" s="38"/>
    </row>
    <row r="33" spans="1:13" s="36" customFormat="1" ht="21.75" thickBot="1" x14ac:dyDescent="0.4">
      <c r="A33" s="35"/>
      <c r="B33" s="74" t="s">
        <v>10</v>
      </c>
      <c r="C33" s="74"/>
      <c r="D33" s="74"/>
      <c r="E33" s="74"/>
      <c r="F33" s="74"/>
      <c r="G33" s="74"/>
      <c r="H33" s="74"/>
      <c r="I33" s="74"/>
      <c r="J33" s="74"/>
      <c r="K33" s="74"/>
      <c r="M33" s="38"/>
    </row>
    <row r="34" spans="1:13" s="36" customFormat="1" ht="21.75" thickBot="1" x14ac:dyDescent="0.4">
      <c r="A34" s="35"/>
      <c r="B34" s="42">
        <v>4</v>
      </c>
      <c r="C34" s="81" t="str">
        <f ca="1">IF(ISBLANK(INDIRECT(ADDRESS(B34*2+2,3))),"",INDIRECT(ADDRESS(B34*2+2,3)))</f>
        <v>Кирменская-Федотовский</v>
      </c>
      <c r="D34" s="81"/>
      <c r="E34" s="82"/>
      <c r="F34" s="39">
        <v>11</v>
      </c>
      <c r="G34" s="40">
        <v>9</v>
      </c>
      <c r="H34" s="83" t="str">
        <f ca="1">IF(ISBLANK(INDIRECT(ADDRESS(K34*2+2,3))),"",INDIRECT(ADDRESS(K34*2+2,3)))</f>
        <v>Кузнецова-Глеклер</v>
      </c>
      <c r="I34" s="81"/>
      <c r="J34" s="81"/>
      <c r="K34" s="42">
        <v>2</v>
      </c>
      <c r="L34" s="41" t="s">
        <v>6</v>
      </c>
      <c r="M34" s="35">
        <v>4</v>
      </c>
    </row>
    <row r="35" spans="1:13" s="36" customFormat="1" ht="21.75" thickBot="1" x14ac:dyDescent="0.4">
      <c r="A35" s="35"/>
      <c r="B35" s="42">
        <v>5</v>
      </c>
      <c r="C35" s="81" t="str">
        <f ca="1">IF(ISBLANK(INDIRECT(ADDRESS(B35*2+2,3))),"",INDIRECT(ADDRESS(B35*2+2,3)))</f>
        <v>Коппа-Шапкин</v>
      </c>
      <c r="D35" s="81"/>
      <c r="E35" s="82"/>
      <c r="F35" s="39">
        <v>4</v>
      </c>
      <c r="G35" s="40">
        <v>13</v>
      </c>
      <c r="H35" s="83" t="str">
        <f ca="1">IF(ISBLANK(INDIRECT(ADDRESS(K35*2+2,3))),"",INDIRECT(ADDRESS(K35*2+2,3)))</f>
        <v>Дубовицкая-Крошилов</v>
      </c>
      <c r="I35" s="81"/>
      <c r="J35" s="81"/>
      <c r="K35" s="42">
        <v>1</v>
      </c>
      <c r="L35" s="41" t="s">
        <v>6</v>
      </c>
      <c r="M35" s="35">
        <v>6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Регистрация</vt:lpstr>
      <vt:lpstr>A</vt:lpstr>
      <vt:lpstr>B</vt:lpstr>
      <vt:lpstr>C</vt:lpstr>
      <vt:lpstr>D</vt:lpstr>
      <vt:lpstr>E</vt:lpstr>
      <vt:lpstr>F</vt:lpstr>
      <vt:lpstr>G</vt:lpstr>
      <vt:lpstr>H</vt:lpstr>
      <vt:lpstr>KA</vt:lpstr>
      <vt:lpstr>Кубок В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 Дмитрий</dc:creator>
  <cp:lastModifiedBy>РФП</cp:lastModifiedBy>
  <cp:lastPrinted>2025-03-16T14:22:40Z</cp:lastPrinted>
  <dcterms:created xsi:type="dcterms:W3CDTF">2025-03-14T12:32:29Z</dcterms:created>
  <dcterms:modified xsi:type="dcterms:W3CDTF">2025-03-16T18:34:08Z</dcterms:modified>
</cp:coreProperties>
</file>